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omas\Desktop\"/>
    </mc:Choice>
  </mc:AlternateContent>
  <xr:revisionPtr revIDLastSave="0" documentId="13_ncr:1_{1498A128-9F04-4F46-9A6E-0684F52556E7}" xr6:coauthVersionLast="47" xr6:coauthVersionMax="47" xr10:uidLastSave="{00000000-0000-0000-0000-000000000000}"/>
  <bookViews>
    <workbookView xWindow="-108" yWindow="-108" windowWidth="23256" windowHeight="12720" activeTab="2" xr2:uid="{828CEBF4-04DA-194B-99B7-E5111A9015DC}"/>
  </bookViews>
  <sheets>
    <sheet name="apartmany" sheetId="3" r:id="rId1"/>
    <sheet name="vstupni data" sheetId="5" state="hidden" r:id="rId2"/>
    <sheet name="kalkulace" sheetId="1" r:id="rId3"/>
  </sheets>
  <definedNames>
    <definedName name="_xlnm._FilterDatabase" localSheetId="0" hidden="1">apartmany!$A$2:$M$329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I3" i="3"/>
  <c r="J3" i="3" s="1"/>
  <c r="L3" i="3"/>
  <c r="M3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241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B11" i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16" i="1" l="1"/>
  <c r="E25" i="1"/>
  <c r="E26" i="1"/>
  <c r="E27" i="1"/>
  <c r="E28" i="1"/>
  <c r="E29" i="1"/>
  <c r="E30" i="1"/>
  <c r="E31" i="1"/>
  <c r="E32" i="1"/>
  <c r="E33" i="1"/>
  <c r="E34" i="1"/>
  <c r="E35" i="1"/>
  <c r="E24" i="1"/>
  <c r="F16" i="1"/>
  <c r="F35" i="1" s="1"/>
  <c r="F15" i="1"/>
  <c r="F34" i="1" s="1"/>
  <c r="F14" i="1"/>
  <c r="F33" i="1" s="1"/>
  <c r="F13" i="1"/>
  <c r="F32" i="1" s="1"/>
  <c r="F12" i="1"/>
  <c r="F31" i="1" s="1"/>
  <c r="F11" i="1"/>
  <c r="F30" i="1" s="1"/>
  <c r="F10" i="1"/>
  <c r="F29" i="1" s="1"/>
  <c r="F9" i="1"/>
  <c r="F28" i="1" s="1"/>
  <c r="F8" i="1"/>
  <c r="F27" i="1" s="1"/>
  <c r="F7" i="1"/>
  <c r="F26" i="1" s="1"/>
  <c r="F6" i="1"/>
  <c r="F25" i="1" s="1"/>
  <c r="F5" i="1"/>
  <c r="F24" i="1" s="1"/>
  <c r="H13" i="1" l="1"/>
  <c r="H32" i="1" s="1"/>
  <c r="H6" i="1"/>
  <c r="H25" i="1" s="1"/>
  <c r="H10" i="1"/>
  <c r="H29" i="1" s="1"/>
  <c r="H14" i="1"/>
  <c r="H33" i="1" s="1"/>
  <c r="H5" i="1"/>
  <c r="H24" i="1" s="1"/>
  <c r="H7" i="1"/>
  <c r="H26" i="1" s="1"/>
  <c r="H11" i="1"/>
  <c r="H30" i="1" s="1"/>
  <c r="H15" i="1"/>
  <c r="H34" i="1" s="1"/>
  <c r="H9" i="1"/>
  <c r="H28" i="1" s="1"/>
  <c r="H8" i="1"/>
  <c r="H27" i="1" s="1"/>
  <c r="H12" i="1"/>
  <c r="H31" i="1" s="1"/>
  <c r="F36" i="1"/>
  <c r="G35" i="1"/>
  <c r="G34" i="1"/>
  <c r="G33" i="1"/>
  <c r="G32" i="1"/>
  <c r="G31" i="1"/>
  <c r="G30" i="1"/>
  <c r="G29" i="1"/>
  <c r="G28" i="1"/>
  <c r="G27" i="1"/>
  <c r="G26" i="1"/>
  <c r="G25" i="1"/>
  <c r="G24" i="1"/>
  <c r="H35" i="1"/>
  <c r="G16" i="1"/>
  <c r="I16" i="1" s="1"/>
  <c r="G15" i="1"/>
  <c r="G14" i="1"/>
  <c r="G13" i="1"/>
  <c r="G12" i="1"/>
  <c r="G11" i="1"/>
  <c r="G10" i="1"/>
  <c r="G9" i="1"/>
  <c r="G8" i="1"/>
  <c r="L8" i="1" s="1"/>
  <c r="L27" i="1" s="1"/>
  <c r="G7" i="1"/>
  <c r="G6" i="1"/>
  <c r="G5" i="1"/>
  <c r="B5" i="5"/>
  <c r="K13" i="1" s="1"/>
  <c r="K32" i="1" s="1"/>
  <c r="B7" i="1"/>
  <c r="N19" i="1" s="1"/>
  <c r="B6" i="1"/>
  <c r="B5" i="1"/>
  <c r="B4" i="1"/>
  <c r="J14" i="1" s="1"/>
  <c r="J33" i="1" s="1"/>
  <c r="I4" i="3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8" i="3"/>
  <c r="J48" i="3" s="1"/>
  <c r="I49" i="3"/>
  <c r="J49" i="3" s="1"/>
  <c r="I50" i="3"/>
  <c r="J50" i="3" s="1"/>
  <c r="I51" i="3"/>
  <c r="J51" i="3" s="1"/>
  <c r="I52" i="3"/>
  <c r="J52" i="3" s="1"/>
  <c r="I53" i="3"/>
  <c r="J53" i="3" s="1"/>
  <c r="I54" i="3"/>
  <c r="J54" i="3" s="1"/>
  <c r="I55" i="3"/>
  <c r="J55" i="3" s="1"/>
  <c r="I56" i="3"/>
  <c r="J56" i="3" s="1"/>
  <c r="I57" i="3"/>
  <c r="J57" i="3" s="1"/>
  <c r="I58" i="3"/>
  <c r="J58" i="3" s="1"/>
  <c r="I59" i="3"/>
  <c r="J59" i="3" s="1"/>
  <c r="I60" i="3"/>
  <c r="J60" i="3" s="1"/>
  <c r="I61" i="3"/>
  <c r="J61" i="3" s="1"/>
  <c r="I62" i="3"/>
  <c r="J62" i="3" s="1"/>
  <c r="I63" i="3"/>
  <c r="J63" i="3" s="1"/>
  <c r="I64" i="3"/>
  <c r="J64" i="3" s="1"/>
  <c r="I65" i="3"/>
  <c r="J65" i="3" s="1"/>
  <c r="I66" i="3"/>
  <c r="J66" i="3" s="1"/>
  <c r="I67" i="3"/>
  <c r="J67" i="3" s="1"/>
  <c r="I68" i="3"/>
  <c r="J68" i="3" s="1"/>
  <c r="I69" i="3"/>
  <c r="J69" i="3" s="1"/>
  <c r="I70" i="3"/>
  <c r="J70" i="3" s="1"/>
  <c r="I71" i="3"/>
  <c r="J71" i="3" s="1"/>
  <c r="I72" i="3"/>
  <c r="J72" i="3" s="1"/>
  <c r="I73" i="3"/>
  <c r="J73" i="3" s="1"/>
  <c r="I74" i="3"/>
  <c r="J74" i="3" s="1"/>
  <c r="I75" i="3"/>
  <c r="J75" i="3" s="1"/>
  <c r="I76" i="3"/>
  <c r="J76" i="3" s="1"/>
  <c r="I77" i="3"/>
  <c r="J77" i="3" s="1"/>
  <c r="I78" i="3"/>
  <c r="J78" i="3" s="1"/>
  <c r="I79" i="3"/>
  <c r="J79" i="3" s="1"/>
  <c r="I80" i="3"/>
  <c r="J80" i="3" s="1"/>
  <c r="I81" i="3"/>
  <c r="J81" i="3" s="1"/>
  <c r="I82" i="3"/>
  <c r="J82" i="3" s="1"/>
  <c r="I83" i="3"/>
  <c r="J83" i="3" s="1"/>
  <c r="I84" i="3"/>
  <c r="J84" i="3" s="1"/>
  <c r="I85" i="3"/>
  <c r="J85" i="3" s="1"/>
  <c r="I86" i="3"/>
  <c r="J86" i="3" s="1"/>
  <c r="I87" i="3"/>
  <c r="J87" i="3" s="1"/>
  <c r="I88" i="3"/>
  <c r="J88" i="3" s="1"/>
  <c r="I89" i="3"/>
  <c r="J8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I98" i="3"/>
  <c r="J98" i="3" s="1"/>
  <c r="I99" i="3"/>
  <c r="J99" i="3" s="1"/>
  <c r="I100" i="3"/>
  <c r="J100" i="3" s="1"/>
  <c r="I101" i="3"/>
  <c r="J101" i="3" s="1"/>
  <c r="I102" i="3"/>
  <c r="J102" i="3" s="1"/>
  <c r="I103" i="3"/>
  <c r="J103" i="3" s="1"/>
  <c r="I104" i="3"/>
  <c r="J104" i="3" s="1"/>
  <c r="I105" i="3"/>
  <c r="J105" i="3" s="1"/>
  <c r="I106" i="3"/>
  <c r="J106" i="3" s="1"/>
  <c r="I107" i="3"/>
  <c r="J107" i="3" s="1"/>
  <c r="I108" i="3"/>
  <c r="J108" i="3" s="1"/>
  <c r="I109" i="3"/>
  <c r="J109" i="3" s="1"/>
  <c r="I110" i="3"/>
  <c r="J110" i="3" s="1"/>
  <c r="I111" i="3"/>
  <c r="J111" i="3" s="1"/>
  <c r="I112" i="3"/>
  <c r="J112" i="3" s="1"/>
  <c r="I113" i="3"/>
  <c r="J113" i="3" s="1"/>
  <c r="I114" i="3"/>
  <c r="I115" i="3"/>
  <c r="J115" i="3" s="1"/>
  <c r="I116" i="3"/>
  <c r="J116" i="3" s="1"/>
  <c r="I117" i="3"/>
  <c r="J117" i="3" s="1"/>
  <c r="I118" i="3"/>
  <c r="J118" i="3" s="1"/>
  <c r="I119" i="3"/>
  <c r="J119" i="3" s="1"/>
  <c r="I120" i="3"/>
  <c r="J120" i="3" s="1"/>
  <c r="I121" i="3"/>
  <c r="J121" i="3" s="1"/>
  <c r="I122" i="3"/>
  <c r="J122" i="3" s="1"/>
  <c r="I123" i="3"/>
  <c r="J123" i="3" s="1"/>
  <c r="I124" i="3"/>
  <c r="J124" i="3" s="1"/>
  <c r="I125" i="3"/>
  <c r="J125" i="3" s="1"/>
  <c r="I126" i="3"/>
  <c r="J126" i="3" s="1"/>
  <c r="I127" i="3"/>
  <c r="J127" i="3" s="1"/>
  <c r="I128" i="3"/>
  <c r="J128" i="3" s="1"/>
  <c r="I129" i="3"/>
  <c r="J129" i="3" s="1"/>
  <c r="I130" i="3"/>
  <c r="J130" i="3" s="1"/>
  <c r="I131" i="3"/>
  <c r="J131" i="3" s="1"/>
  <c r="I132" i="3"/>
  <c r="J132" i="3" s="1"/>
  <c r="I133" i="3"/>
  <c r="J133" i="3" s="1"/>
  <c r="I134" i="3"/>
  <c r="J134" i="3" s="1"/>
  <c r="I135" i="3"/>
  <c r="J135" i="3" s="1"/>
  <c r="I136" i="3"/>
  <c r="J136" i="3" s="1"/>
  <c r="I137" i="3"/>
  <c r="J137" i="3" s="1"/>
  <c r="I138" i="3"/>
  <c r="J138" i="3" s="1"/>
  <c r="I139" i="3"/>
  <c r="J139" i="3" s="1"/>
  <c r="I140" i="3"/>
  <c r="J140" i="3" s="1"/>
  <c r="I141" i="3"/>
  <c r="J141" i="3" s="1"/>
  <c r="I142" i="3"/>
  <c r="J142" i="3" s="1"/>
  <c r="I143" i="3"/>
  <c r="J143" i="3" s="1"/>
  <c r="I144" i="3"/>
  <c r="J144" i="3" s="1"/>
  <c r="I145" i="3"/>
  <c r="J145" i="3" s="1"/>
  <c r="I146" i="3"/>
  <c r="J146" i="3" s="1"/>
  <c r="I147" i="3"/>
  <c r="J147" i="3" s="1"/>
  <c r="I148" i="3"/>
  <c r="J148" i="3" s="1"/>
  <c r="I149" i="3"/>
  <c r="J149" i="3" s="1"/>
  <c r="I150" i="3"/>
  <c r="J150" i="3" s="1"/>
  <c r="I151" i="3"/>
  <c r="J151" i="3" s="1"/>
  <c r="I152" i="3"/>
  <c r="J152" i="3" s="1"/>
  <c r="I153" i="3"/>
  <c r="J153" i="3" s="1"/>
  <c r="I154" i="3"/>
  <c r="J154" i="3" s="1"/>
  <c r="I155" i="3"/>
  <c r="J155" i="3" s="1"/>
  <c r="I156" i="3"/>
  <c r="J156" i="3" s="1"/>
  <c r="I157" i="3"/>
  <c r="I158" i="3"/>
  <c r="J158" i="3" s="1"/>
  <c r="I159" i="3"/>
  <c r="J159" i="3" s="1"/>
  <c r="I160" i="3"/>
  <c r="J160" i="3" s="1"/>
  <c r="I161" i="3"/>
  <c r="J161" i="3" s="1"/>
  <c r="I162" i="3"/>
  <c r="J162" i="3" s="1"/>
  <c r="I163" i="3"/>
  <c r="J163" i="3" s="1"/>
  <c r="I164" i="3"/>
  <c r="J164" i="3" s="1"/>
  <c r="I165" i="3"/>
  <c r="J165" i="3" s="1"/>
  <c r="I166" i="3"/>
  <c r="J166" i="3" s="1"/>
  <c r="I167" i="3"/>
  <c r="J167" i="3" s="1"/>
  <c r="I168" i="3"/>
  <c r="J168" i="3" s="1"/>
  <c r="I169" i="3"/>
  <c r="J169" i="3" s="1"/>
  <c r="I170" i="3"/>
  <c r="J170" i="3" s="1"/>
  <c r="I171" i="3"/>
  <c r="J171" i="3" s="1"/>
  <c r="I172" i="3"/>
  <c r="J172" i="3" s="1"/>
  <c r="I173" i="3"/>
  <c r="J173" i="3" s="1"/>
  <c r="I174" i="3"/>
  <c r="J174" i="3" s="1"/>
  <c r="I175" i="3"/>
  <c r="J175" i="3" s="1"/>
  <c r="I176" i="3"/>
  <c r="J176" i="3" s="1"/>
  <c r="I177" i="3"/>
  <c r="J177" i="3" s="1"/>
  <c r="I178" i="3"/>
  <c r="J178" i="3" s="1"/>
  <c r="I179" i="3"/>
  <c r="J179" i="3" s="1"/>
  <c r="I180" i="3"/>
  <c r="J180" i="3" s="1"/>
  <c r="I181" i="3"/>
  <c r="J181" i="3" s="1"/>
  <c r="I182" i="3"/>
  <c r="J182" i="3" s="1"/>
  <c r="I183" i="3"/>
  <c r="J183" i="3" s="1"/>
  <c r="I184" i="3"/>
  <c r="J184" i="3" s="1"/>
  <c r="I185" i="3"/>
  <c r="J185" i="3" s="1"/>
  <c r="I186" i="3"/>
  <c r="J186" i="3" s="1"/>
  <c r="I187" i="3"/>
  <c r="J187" i="3" s="1"/>
  <c r="I188" i="3"/>
  <c r="J188" i="3" s="1"/>
  <c r="I189" i="3"/>
  <c r="J189" i="3" s="1"/>
  <c r="I190" i="3"/>
  <c r="J190" i="3" s="1"/>
  <c r="I191" i="3"/>
  <c r="J191" i="3" s="1"/>
  <c r="I192" i="3"/>
  <c r="J192" i="3" s="1"/>
  <c r="I193" i="3"/>
  <c r="J193" i="3" s="1"/>
  <c r="I194" i="3"/>
  <c r="J194" i="3" s="1"/>
  <c r="I195" i="3"/>
  <c r="J195" i="3" s="1"/>
  <c r="I196" i="3"/>
  <c r="J196" i="3" s="1"/>
  <c r="I197" i="3"/>
  <c r="J197" i="3" s="1"/>
  <c r="I198" i="3"/>
  <c r="J198" i="3" s="1"/>
  <c r="I199" i="3"/>
  <c r="J199" i="3" s="1"/>
  <c r="I200" i="3"/>
  <c r="J200" i="3" s="1"/>
  <c r="I201" i="3"/>
  <c r="I202" i="3"/>
  <c r="J202" i="3" s="1"/>
  <c r="I203" i="3"/>
  <c r="J203" i="3" s="1"/>
  <c r="I204" i="3"/>
  <c r="J204" i="3" s="1"/>
  <c r="I205" i="3"/>
  <c r="J205" i="3" s="1"/>
  <c r="I206" i="3"/>
  <c r="J206" i="3" s="1"/>
  <c r="I207" i="3"/>
  <c r="J207" i="3" s="1"/>
  <c r="I208" i="3"/>
  <c r="J208" i="3" s="1"/>
  <c r="I209" i="3"/>
  <c r="J209" i="3" s="1"/>
  <c r="I210" i="3"/>
  <c r="J210" i="3" s="1"/>
  <c r="I211" i="3"/>
  <c r="J211" i="3" s="1"/>
  <c r="I212" i="3"/>
  <c r="J212" i="3" s="1"/>
  <c r="I213" i="3"/>
  <c r="J213" i="3" s="1"/>
  <c r="I214" i="3"/>
  <c r="J214" i="3" s="1"/>
  <c r="I215" i="3"/>
  <c r="J215" i="3" s="1"/>
  <c r="I216" i="3"/>
  <c r="J216" i="3" s="1"/>
  <c r="I217" i="3"/>
  <c r="J217" i="3" s="1"/>
  <c r="I218" i="3"/>
  <c r="J218" i="3" s="1"/>
  <c r="I219" i="3"/>
  <c r="J219" i="3" s="1"/>
  <c r="I220" i="3"/>
  <c r="J220" i="3" s="1"/>
  <c r="I221" i="3"/>
  <c r="J221" i="3" s="1"/>
  <c r="I222" i="3"/>
  <c r="J222" i="3" s="1"/>
  <c r="I223" i="3"/>
  <c r="J223" i="3" s="1"/>
  <c r="I224" i="3"/>
  <c r="J224" i="3" s="1"/>
  <c r="I225" i="3"/>
  <c r="J225" i="3" s="1"/>
  <c r="I226" i="3"/>
  <c r="J226" i="3" s="1"/>
  <c r="I227" i="3"/>
  <c r="J227" i="3" s="1"/>
  <c r="I228" i="3"/>
  <c r="J228" i="3" s="1"/>
  <c r="I229" i="3"/>
  <c r="J229" i="3" s="1"/>
  <c r="I230" i="3"/>
  <c r="J230" i="3" s="1"/>
  <c r="I231" i="3"/>
  <c r="J231" i="3" s="1"/>
  <c r="I232" i="3"/>
  <c r="J232" i="3" s="1"/>
  <c r="I233" i="3"/>
  <c r="J233" i="3" s="1"/>
  <c r="I234" i="3"/>
  <c r="J234" i="3" s="1"/>
  <c r="I235" i="3"/>
  <c r="J235" i="3" s="1"/>
  <c r="I236" i="3"/>
  <c r="J236" i="3" s="1"/>
  <c r="I237" i="3"/>
  <c r="J237" i="3" s="1"/>
  <c r="I238" i="3"/>
  <c r="J238" i="3" s="1"/>
  <c r="I239" i="3"/>
  <c r="J239" i="3" s="1"/>
  <c r="I240" i="3"/>
  <c r="J240" i="3" s="1"/>
  <c r="I241" i="3"/>
  <c r="I242" i="3"/>
  <c r="J242" i="3" s="1"/>
  <c r="I243" i="3"/>
  <c r="J243" i="3" s="1"/>
  <c r="I244" i="3"/>
  <c r="J244" i="3" s="1"/>
  <c r="I245" i="3"/>
  <c r="J245" i="3" s="1"/>
  <c r="I246" i="3"/>
  <c r="J246" i="3" s="1"/>
  <c r="I247" i="3"/>
  <c r="J247" i="3" s="1"/>
  <c r="I248" i="3"/>
  <c r="J248" i="3" s="1"/>
  <c r="I249" i="3"/>
  <c r="J249" i="3" s="1"/>
  <c r="I250" i="3"/>
  <c r="J250" i="3" s="1"/>
  <c r="I251" i="3"/>
  <c r="J251" i="3" s="1"/>
  <c r="I252" i="3"/>
  <c r="J252" i="3" s="1"/>
  <c r="I253" i="3"/>
  <c r="J253" i="3" s="1"/>
  <c r="I254" i="3"/>
  <c r="J254" i="3" s="1"/>
  <c r="I255" i="3"/>
  <c r="J255" i="3" s="1"/>
  <c r="I256" i="3"/>
  <c r="J256" i="3" s="1"/>
  <c r="I257" i="3"/>
  <c r="J257" i="3" s="1"/>
  <c r="I258" i="3"/>
  <c r="J258" i="3" s="1"/>
  <c r="I259" i="3"/>
  <c r="J259" i="3" s="1"/>
  <c r="I260" i="3"/>
  <c r="J260" i="3" s="1"/>
  <c r="I261" i="3"/>
  <c r="J261" i="3" s="1"/>
  <c r="I262" i="3"/>
  <c r="J262" i="3" s="1"/>
  <c r="I263" i="3"/>
  <c r="J263" i="3" s="1"/>
  <c r="I264" i="3"/>
  <c r="J264" i="3" s="1"/>
  <c r="I265" i="3"/>
  <c r="J265" i="3" s="1"/>
  <c r="I266" i="3"/>
  <c r="J266" i="3" s="1"/>
  <c r="I267" i="3"/>
  <c r="J267" i="3" s="1"/>
  <c r="I268" i="3"/>
  <c r="J268" i="3" s="1"/>
  <c r="I269" i="3"/>
  <c r="J269" i="3" s="1"/>
  <c r="I270" i="3"/>
  <c r="J270" i="3" s="1"/>
  <c r="I271" i="3"/>
  <c r="J271" i="3" s="1"/>
  <c r="I272" i="3"/>
  <c r="J272" i="3" s="1"/>
  <c r="I273" i="3"/>
  <c r="J273" i="3" s="1"/>
  <c r="I274" i="3"/>
  <c r="J274" i="3" s="1"/>
  <c r="I275" i="3"/>
  <c r="J275" i="3" s="1"/>
  <c r="I276" i="3"/>
  <c r="J276" i="3" s="1"/>
  <c r="I277" i="3"/>
  <c r="J277" i="3" s="1"/>
  <c r="I278" i="3"/>
  <c r="J278" i="3" s="1"/>
  <c r="I279" i="3"/>
  <c r="J279" i="3" s="1"/>
  <c r="I280" i="3"/>
  <c r="J280" i="3" s="1"/>
  <c r="I281" i="3"/>
  <c r="J281" i="3" s="1"/>
  <c r="I282" i="3"/>
  <c r="J282" i="3" s="1"/>
  <c r="I283" i="3"/>
  <c r="J283" i="3" s="1"/>
  <c r="I284" i="3"/>
  <c r="J284" i="3" s="1"/>
  <c r="I285" i="3"/>
  <c r="J285" i="3" s="1"/>
  <c r="I286" i="3"/>
  <c r="J286" i="3" s="1"/>
  <c r="I287" i="3"/>
  <c r="J287" i="3" s="1"/>
  <c r="I288" i="3"/>
  <c r="J288" i="3" s="1"/>
  <c r="I289" i="3"/>
  <c r="J289" i="3" s="1"/>
  <c r="I290" i="3"/>
  <c r="J290" i="3" s="1"/>
  <c r="I291" i="3"/>
  <c r="J291" i="3" s="1"/>
  <c r="I292" i="3"/>
  <c r="J292" i="3" s="1"/>
  <c r="I293" i="3"/>
  <c r="J293" i="3" s="1"/>
  <c r="I294" i="3"/>
  <c r="J294" i="3" s="1"/>
  <c r="I295" i="3"/>
  <c r="J295" i="3" s="1"/>
  <c r="I296" i="3"/>
  <c r="J296" i="3" s="1"/>
  <c r="I297" i="3"/>
  <c r="J297" i="3" s="1"/>
  <c r="I298" i="3"/>
  <c r="J298" i="3" s="1"/>
  <c r="I299" i="3"/>
  <c r="J299" i="3" s="1"/>
  <c r="I300" i="3"/>
  <c r="J300" i="3" s="1"/>
  <c r="I301" i="3"/>
  <c r="J301" i="3" s="1"/>
  <c r="I302" i="3"/>
  <c r="J302" i="3" s="1"/>
  <c r="I303" i="3"/>
  <c r="J303" i="3" s="1"/>
  <c r="I304" i="3"/>
  <c r="J304" i="3" s="1"/>
  <c r="I305" i="3"/>
  <c r="J305" i="3" s="1"/>
  <c r="I306" i="3"/>
  <c r="J306" i="3" s="1"/>
  <c r="I307" i="3"/>
  <c r="J307" i="3" s="1"/>
  <c r="I308" i="3"/>
  <c r="J308" i="3" s="1"/>
  <c r="I309" i="3"/>
  <c r="J309" i="3" s="1"/>
  <c r="I310" i="3"/>
  <c r="J310" i="3" s="1"/>
  <c r="I311" i="3"/>
  <c r="J311" i="3" s="1"/>
  <c r="I312" i="3"/>
  <c r="J312" i="3" s="1"/>
  <c r="I313" i="3"/>
  <c r="J313" i="3" s="1"/>
  <c r="I314" i="3"/>
  <c r="J314" i="3" s="1"/>
  <c r="I315" i="3"/>
  <c r="J315" i="3" s="1"/>
  <c r="I316" i="3"/>
  <c r="J316" i="3" s="1"/>
  <c r="I317" i="3"/>
  <c r="J317" i="3" s="1"/>
  <c r="I318" i="3"/>
  <c r="J318" i="3" s="1"/>
  <c r="I319" i="3"/>
  <c r="J319" i="3" s="1"/>
  <c r="I320" i="3"/>
  <c r="J320" i="3" s="1"/>
  <c r="I321" i="3"/>
  <c r="J321" i="3" s="1"/>
  <c r="I322" i="3"/>
  <c r="J322" i="3" s="1"/>
  <c r="I323" i="3"/>
  <c r="J323" i="3" s="1"/>
  <c r="I324" i="3"/>
  <c r="J324" i="3" s="1"/>
  <c r="I325" i="3"/>
  <c r="J325" i="3" s="1"/>
  <c r="I326" i="3"/>
  <c r="J326" i="3" s="1"/>
  <c r="I327" i="3"/>
  <c r="J327" i="3" s="1"/>
  <c r="I328" i="3"/>
  <c r="J328" i="3" s="1"/>
  <c r="I329" i="3"/>
  <c r="J329" i="3" s="1"/>
  <c r="K9" i="1" l="1"/>
  <c r="K28" i="1" s="1"/>
  <c r="K5" i="1"/>
  <c r="K24" i="1" s="1"/>
  <c r="K10" i="1"/>
  <c r="K29" i="1" s="1"/>
  <c r="K6" i="1"/>
  <c r="K25" i="1" s="1"/>
  <c r="K12" i="1"/>
  <c r="K31" i="1" s="1"/>
  <c r="K8" i="1"/>
  <c r="K27" i="1" s="1"/>
  <c r="K14" i="1"/>
  <c r="K33" i="1" s="1"/>
  <c r="K7" i="1"/>
  <c r="K26" i="1" s="1"/>
  <c r="K11" i="1"/>
  <c r="K30" i="1" s="1"/>
  <c r="K15" i="1"/>
  <c r="K34" i="1" s="1"/>
  <c r="K16" i="1"/>
  <c r="K35" i="1" s="1"/>
  <c r="K36" i="1" s="1"/>
  <c r="I10" i="1"/>
  <c r="I35" i="1"/>
  <c r="J241" i="3"/>
  <c r="J201" i="3"/>
  <c r="J157" i="3"/>
  <c r="J114" i="3"/>
  <c r="I11" i="1"/>
  <c r="I12" i="1"/>
  <c r="I9" i="1"/>
  <c r="I13" i="1"/>
  <c r="I34" i="1"/>
  <c r="I33" i="1"/>
  <c r="I26" i="1"/>
  <c r="I30" i="1"/>
  <c r="I14" i="1"/>
  <c r="I15" i="1"/>
  <c r="I27" i="1"/>
  <c r="I31" i="1"/>
  <c r="I24" i="1"/>
  <c r="I28" i="1"/>
  <c r="I25" i="1"/>
  <c r="I6" i="1"/>
  <c r="I32" i="1"/>
  <c r="I29" i="1"/>
  <c r="G36" i="1"/>
  <c r="I7" i="1"/>
  <c r="I5" i="1"/>
  <c r="G17" i="1"/>
  <c r="L7" i="1"/>
  <c r="L26" i="1" s="1"/>
  <c r="L11" i="1"/>
  <c r="L30" i="1" s="1"/>
  <c r="L15" i="1"/>
  <c r="L34" i="1" s="1"/>
  <c r="I8" i="1"/>
  <c r="N38" i="1"/>
  <c r="J7" i="1"/>
  <c r="J26" i="1" s="1"/>
  <c r="J15" i="1"/>
  <c r="J34" i="1" s="1"/>
  <c r="J8" i="1"/>
  <c r="J27" i="1" s="1"/>
  <c r="J12" i="1"/>
  <c r="J31" i="1" s="1"/>
  <c r="J16" i="1"/>
  <c r="J35" i="1" s="1"/>
  <c r="L12" i="1"/>
  <c r="L31" i="1" s="1"/>
  <c r="L16" i="1"/>
  <c r="L35" i="1" s="1"/>
  <c r="J5" i="1"/>
  <c r="J24" i="1" s="1"/>
  <c r="J9" i="1"/>
  <c r="J28" i="1" s="1"/>
  <c r="J13" i="1"/>
  <c r="J32" i="1" s="1"/>
  <c r="L5" i="1"/>
  <c r="L24" i="1" s="1"/>
  <c r="L9" i="1"/>
  <c r="L28" i="1" s="1"/>
  <c r="L13" i="1"/>
  <c r="L32" i="1" s="1"/>
  <c r="J11" i="1"/>
  <c r="J30" i="1" s="1"/>
  <c r="J6" i="1"/>
  <c r="J25" i="1" s="1"/>
  <c r="J10" i="1"/>
  <c r="J29" i="1" s="1"/>
  <c r="L6" i="1"/>
  <c r="L25" i="1" s="1"/>
  <c r="L10" i="1"/>
  <c r="L29" i="1" s="1"/>
  <c r="L14" i="1"/>
  <c r="L33" i="1" s="1"/>
  <c r="B9" i="1"/>
  <c r="K17" i="1" l="1"/>
  <c r="M27" i="1"/>
  <c r="N27" i="1" s="1"/>
  <c r="M33" i="1"/>
  <c r="N33" i="1" s="1"/>
  <c r="I36" i="1"/>
  <c r="I17" i="1"/>
  <c r="M29" i="1"/>
  <c r="N29" i="1" s="1"/>
  <c r="M35" i="1"/>
  <c r="N35" i="1" s="1"/>
  <c r="M26" i="1"/>
  <c r="N26" i="1" s="1"/>
  <c r="M30" i="1"/>
  <c r="N30" i="1" s="1"/>
  <c r="M25" i="1"/>
  <c r="N25" i="1" s="1"/>
  <c r="M31" i="1"/>
  <c r="N31" i="1" s="1"/>
  <c r="M28" i="1"/>
  <c r="N28" i="1" s="1"/>
  <c r="L36" i="1"/>
  <c r="M32" i="1"/>
  <c r="N32" i="1" s="1"/>
  <c r="M34" i="1"/>
  <c r="N34" i="1" s="1"/>
  <c r="J36" i="1"/>
  <c r="M24" i="1"/>
  <c r="L17" i="1"/>
  <c r="F17" i="1"/>
  <c r="N24" i="1" l="1"/>
  <c r="N36" i="1" s="1"/>
  <c r="M36" i="1"/>
  <c r="J17" i="1"/>
  <c r="M6" i="1"/>
  <c r="N6" i="1" s="1"/>
  <c r="N39" i="1" l="1"/>
  <c r="N37" i="1"/>
  <c r="M16" i="1"/>
  <c r="N16" i="1" s="1"/>
  <c r="M7" i="1"/>
  <c r="N7" i="1" s="1"/>
  <c r="M10" i="1"/>
  <c r="N10" i="1" s="1"/>
  <c r="M13" i="1"/>
  <c r="N13" i="1" s="1"/>
  <c r="M14" i="1"/>
  <c r="N14" i="1" s="1"/>
  <c r="M11" i="1"/>
  <c r="N11" i="1" s="1"/>
  <c r="M15" i="1"/>
  <c r="N15" i="1" s="1"/>
  <c r="M9" i="1"/>
  <c r="N9" i="1" s="1"/>
  <c r="M12" i="1"/>
  <c r="N12" i="1" s="1"/>
  <c r="M5" i="1"/>
  <c r="N5" i="1" s="1"/>
  <c r="M8" i="1"/>
  <c r="N8" i="1" s="1"/>
  <c r="M17" i="1" l="1"/>
  <c r="N17" i="1"/>
  <c r="N20" i="1" l="1"/>
  <c r="N18" i="1"/>
</calcChain>
</file>

<file path=xl/sharedStrings.xml><?xml version="1.0" encoding="utf-8"?>
<sst xmlns="http://schemas.openxmlformats.org/spreadsheetml/2006/main" count="442" uniqueCount="388">
  <si>
    <t>Service fee</t>
  </si>
  <si>
    <t>období</t>
  </si>
  <si>
    <t>% obsazenost</t>
  </si>
  <si>
    <t>hrubý výnos</t>
  </si>
  <si>
    <t>pojištění USD</t>
  </si>
  <si>
    <t>úklid pokojů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</si>
  <si>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</si>
  <si>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</si>
  <si>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</si>
  <si>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</si>
  <si>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</si>
  <si>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</si>
  <si>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</si>
  <si>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</si>
  <si>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</si>
  <si>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</si>
  <si>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</si>
  <si>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</si>
  <si>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Výměra CELKEM</t>
  </si>
  <si>
    <t>Výměra balkon  CELKEM</t>
  </si>
  <si>
    <t>Výměra apartmán  CELKEM</t>
  </si>
  <si>
    <t>Číslo apartmánu</t>
  </si>
  <si>
    <t xml:space="preserve">Cena za m2 </t>
  </si>
  <si>
    <t>ID</t>
  </si>
  <si>
    <t>výměra celkem:</t>
  </si>
  <si>
    <t>výměra apartmán:</t>
  </si>
  <si>
    <t>výměra balkon:</t>
  </si>
  <si>
    <t>cena:</t>
  </si>
  <si>
    <t>cena za m2:</t>
  </si>
  <si>
    <t>Service fee:</t>
  </si>
  <si>
    <t>Pojištění:</t>
  </si>
  <si>
    <t>roční</t>
  </si>
  <si>
    <t>měsíční</t>
  </si>
  <si>
    <t>Úklid pokoje:</t>
  </si>
  <si>
    <t>za obsazenou noc</t>
  </si>
  <si>
    <t>recepce, klimatizace, úklid spol. prostor apod.</t>
  </si>
  <si>
    <t>Daň ze zisku:</t>
  </si>
  <si>
    <t>Aktuální kurz Kč/USD</t>
  </si>
  <si>
    <t>Vyberte apartmán</t>
  </si>
  <si>
    <t>dnů v měsíci</t>
  </si>
  <si>
    <t>počet obsazených dní</t>
  </si>
  <si>
    <t>cena za noc</t>
  </si>
  <si>
    <t>Sezónní korekce cen pronájmu</t>
  </si>
  <si>
    <t>hrubý zisk</t>
  </si>
  <si>
    <t>čistý zisk po zdanění</t>
  </si>
  <si>
    <t>v USD</t>
  </si>
  <si>
    <t>v Kč</t>
  </si>
  <si>
    <t>Obsazenost</t>
  </si>
  <si>
    <t>pesimistická</t>
  </si>
  <si>
    <t>střed</t>
  </si>
  <si>
    <t>optimistická</t>
  </si>
  <si>
    <t>základní cena pronájmu:</t>
  </si>
  <si>
    <t>Základní cena za noc</t>
  </si>
  <si>
    <t>za m2/měsíc</t>
  </si>
  <si>
    <t>roční čistý výnos:</t>
  </si>
  <si>
    <t>pořizovací náklady:</t>
  </si>
  <si>
    <t>návratnost v letech:</t>
  </si>
  <si>
    <t>Cena v Kč</t>
  </si>
  <si>
    <t>Cena za m2 v Kč</t>
  </si>
  <si>
    <t>MAX TOP sezóna</t>
  </si>
  <si>
    <t>MIN LOW sezóna</t>
  </si>
  <si>
    <t>Cena
do 31.12.2021</t>
  </si>
  <si>
    <t>A-101</t>
  </si>
  <si>
    <t>A-102</t>
  </si>
  <si>
    <t>A-104</t>
  </si>
  <si>
    <t>A-105</t>
  </si>
  <si>
    <t>A-106</t>
  </si>
  <si>
    <t>A-201</t>
  </si>
  <si>
    <t>A-202</t>
  </si>
  <si>
    <t>A-203</t>
  </si>
  <si>
    <t>A-204</t>
  </si>
  <si>
    <t>A-205</t>
  </si>
  <si>
    <t>A-206</t>
  </si>
  <si>
    <t>A-207</t>
  </si>
  <si>
    <t>A-208</t>
  </si>
  <si>
    <t>A-209</t>
  </si>
  <si>
    <t>A-210</t>
  </si>
  <si>
    <t>A-211</t>
  </si>
  <si>
    <t>A-212</t>
  </si>
  <si>
    <t>A-213</t>
  </si>
  <si>
    <t>A-301</t>
  </si>
  <si>
    <t>A-302</t>
  </si>
  <si>
    <t>A-303</t>
  </si>
  <si>
    <t>A-304</t>
  </si>
  <si>
    <t>A-305</t>
  </si>
  <si>
    <t>A-306</t>
  </si>
  <si>
    <t>A-307</t>
  </si>
  <si>
    <t>A-308</t>
  </si>
  <si>
    <t>A-309</t>
  </si>
  <si>
    <t>A-310</t>
  </si>
  <si>
    <t>A-311</t>
  </si>
  <si>
    <t>A-312</t>
  </si>
  <si>
    <t>A-313</t>
  </si>
  <si>
    <t>A-401</t>
  </si>
  <si>
    <t>A-402</t>
  </si>
  <si>
    <t>A-403</t>
  </si>
  <si>
    <t>A-404</t>
  </si>
  <si>
    <t>A-405</t>
  </si>
  <si>
    <t>A-406</t>
  </si>
  <si>
    <t>A-407</t>
  </si>
  <si>
    <t>A-408</t>
  </si>
  <si>
    <t>A-409</t>
  </si>
  <si>
    <t>A-410</t>
  </si>
  <si>
    <t>A-411</t>
  </si>
  <si>
    <t>A-412</t>
  </si>
  <si>
    <t>A-413</t>
  </si>
  <si>
    <t>A-501</t>
  </si>
  <si>
    <t>A-502</t>
  </si>
  <si>
    <t>A-503</t>
  </si>
  <si>
    <t>A-504</t>
  </si>
  <si>
    <t>A-505</t>
  </si>
  <si>
    <t>A-506</t>
  </si>
  <si>
    <t>A-507</t>
  </si>
  <si>
    <t>A-508</t>
  </si>
  <si>
    <t>A-509</t>
  </si>
  <si>
    <t>A-510</t>
  </si>
  <si>
    <t>A-511</t>
  </si>
  <si>
    <t>A-512</t>
  </si>
  <si>
    <t>A-513</t>
  </si>
  <si>
    <t>A-601</t>
  </si>
  <si>
    <t>A-602</t>
  </si>
  <si>
    <t>A-603</t>
  </si>
  <si>
    <t>A-604</t>
  </si>
  <si>
    <t>A-605</t>
  </si>
  <si>
    <t>A-606</t>
  </si>
  <si>
    <t>A-607</t>
  </si>
  <si>
    <t>A-608</t>
  </si>
  <si>
    <t>A-609</t>
  </si>
  <si>
    <t>A-610</t>
  </si>
  <si>
    <t>A-611</t>
  </si>
  <si>
    <t>A-612</t>
  </si>
  <si>
    <t>A-613</t>
  </si>
  <si>
    <t>A-701</t>
  </si>
  <si>
    <t>A-702</t>
  </si>
  <si>
    <t>A-703</t>
  </si>
  <si>
    <t>A-704</t>
  </si>
  <si>
    <t>A-705</t>
  </si>
  <si>
    <t>A-706</t>
  </si>
  <si>
    <t>A-707</t>
  </si>
  <si>
    <t>A-708</t>
  </si>
  <si>
    <t>A-709</t>
  </si>
  <si>
    <t>A-710</t>
  </si>
  <si>
    <t>A-711</t>
  </si>
  <si>
    <t>A-712</t>
  </si>
  <si>
    <t>A-713</t>
  </si>
  <si>
    <t>A-801</t>
  </si>
  <si>
    <t>A-802</t>
  </si>
  <si>
    <t>A-803</t>
  </si>
  <si>
    <t>A-804</t>
  </si>
  <si>
    <t>A-805</t>
  </si>
  <si>
    <t>A-806</t>
  </si>
  <si>
    <t>A-807</t>
  </si>
  <si>
    <t>A-808</t>
  </si>
  <si>
    <t>A-809</t>
  </si>
  <si>
    <t>A-810</t>
  </si>
  <si>
    <t>A-811</t>
  </si>
  <si>
    <t>A-812</t>
  </si>
  <si>
    <t>A-813</t>
  </si>
  <si>
    <t>A-901</t>
  </si>
  <si>
    <t>A-902</t>
  </si>
  <si>
    <t>A-903</t>
  </si>
  <si>
    <t>A-904</t>
  </si>
  <si>
    <t>A-905</t>
  </si>
  <si>
    <t>A-906</t>
  </si>
  <si>
    <t>A-907</t>
  </si>
  <si>
    <t>A-908</t>
  </si>
  <si>
    <t>A-909</t>
  </si>
  <si>
    <t>A-910</t>
  </si>
  <si>
    <t>A-911</t>
  </si>
  <si>
    <t>A-912</t>
  </si>
  <si>
    <t>A-913</t>
  </si>
  <si>
    <t>B-101</t>
  </si>
  <si>
    <t>B-102</t>
  </si>
  <si>
    <t>B-103</t>
  </si>
  <si>
    <t>B-104</t>
  </si>
  <si>
    <t>B-201</t>
  </si>
  <si>
    <t>B-202</t>
  </si>
  <si>
    <t>B-203</t>
  </si>
  <si>
    <t>B-204</t>
  </si>
  <si>
    <t>B-301</t>
  </si>
  <si>
    <t>B-302</t>
  </si>
  <si>
    <t>B-303</t>
  </si>
  <si>
    <t>B-304</t>
  </si>
  <si>
    <t>B-401</t>
  </si>
  <si>
    <t>B-402</t>
  </si>
  <si>
    <t>B-403</t>
  </si>
  <si>
    <t>B-404</t>
  </si>
  <si>
    <t>B-501</t>
  </si>
  <si>
    <t>B-502</t>
  </si>
  <si>
    <t>B-503</t>
  </si>
  <si>
    <t>B-504</t>
  </si>
  <si>
    <t>B-601</t>
  </si>
  <si>
    <t>B-602</t>
  </si>
  <si>
    <t>B-603</t>
  </si>
  <si>
    <t>B-604</t>
  </si>
  <si>
    <t>B-701</t>
  </si>
  <si>
    <t>B-702</t>
  </si>
  <si>
    <t>B-703</t>
  </si>
  <si>
    <t>B-704</t>
  </si>
  <si>
    <t>B-801</t>
  </si>
  <si>
    <t>B-802</t>
  </si>
  <si>
    <t>B-803</t>
  </si>
  <si>
    <t>B-804</t>
  </si>
  <si>
    <t>B-901</t>
  </si>
  <si>
    <t>B-902</t>
  </si>
  <si>
    <t>B-903</t>
  </si>
  <si>
    <t>B-904</t>
  </si>
  <si>
    <t>B-1001</t>
  </si>
  <si>
    <t>B-1002</t>
  </si>
  <si>
    <t>B-1003</t>
  </si>
  <si>
    <t>B-1004</t>
  </si>
  <si>
    <t>B-1101</t>
  </si>
  <si>
    <t>B-1102</t>
  </si>
  <si>
    <t>B-1103</t>
  </si>
  <si>
    <t>B-1104</t>
  </si>
  <si>
    <t>C-101</t>
  </si>
  <si>
    <t>C-102</t>
  </si>
  <si>
    <t>C-103</t>
  </si>
  <si>
    <t>C-104</t>
  </si>
  <si>
    <t>C-201</t>
  </si>
  <si>
    <t>C-202</t>
  </si>
  <si>
    <t>C-203</t>
  </si>
  <si>
    <t>C-204</t>
  </si>
  <si>
    <t>C-301</t>
  </si>
  <si>
    <t>C-302</t>
  </si>
  <si>
    <t>C-303</t>
  </si>
  <si>
    <t>C-304</t>
  </si>
  <si>
    <t>C-401</t>
  </si>
  <si>
    <t>C-402</t>
  </si>
  <si>
    <t>C-403</t>
  </si>
  <si>
    <t>C-404</t>
  </si>
  <si>
    <t>C-501</t>
  </si>
  <si>
    <t>C-502</t>
  </si>
  <si>
    <t>C-503</t>
  </si>
  <si>
    <t>C-504</t>
  </si>
  <si>
    <t>C-601</t>
  </si>
  <si>
    <t>C-602</t>
  </si>
  <si>
    <t>C-603</t>
  </si>
  <si>
    <t>C-604</t>
  </si>
  <si>
    <t>C-701</t>
  </si>
  <si>
    <t>C-702</t>
  </si>
  <si>
    <t>C-703</t>
  </si>
  <si>
    <t>C-704</t>
  </si>
  <si>
    <t>C-801</t>
  </si>
  <si>
    <t>C-802</t>
  </si>
  <si>
    <t>C-803</t>
  </si>
  <si>
    <t>C-804</t>
  </si>
  <si>
    <t>C-901</t>
  </si>
  <si>
    <t>C-902</t>
  </si>
  <si>
    <t>C-903</t>
  </si>
  <si>
    <t>C-904</t>
  </si>
  <si>
    <t>C-1001</t>
  </si>
  <si>
    <t>C-1002</t>
  </si>
  <si>
    <t>C-1003</t>
  </si>
  <si>
    <t>C-1004</t>
  </si>
  <si>
    <t>C-1101</t>
  </si>
  <si>
    <t>C-1102</t>
  </si>
  <si>
    <t>C-1103</t>
  </si>
  <si>
    <t>C-1104</t>
  </si>
  <si>
    <t>D-201</t>
  </si>
  <si>
    <t>D-202</t>
  </si>
  <si>
    <t>D-203</t>
  </si>
  <si>
    <t>D-204</t>
  </si>
  <si>
    <t>D-301</t>
  </si>
  <si>
    <t>D-302</t>
  </si>
  <si>
    <t>D-303</t>
  </si>
  <si>
    <t>D-304</t>
  </si>
  <si>
    <t>D-401</t>
  </si>
  <si>
    <t>D-402</t>
  </si>
  <si>
    <t>D-403</t>
  </si>
  <si>
    <t>D-404</t>
  </si>
  <si>
    <t>D-501</t>
  </si>
  <si>
    <t>D-502</t>
  </si>
  <si>
    <t>D-503</t>
  </si>
  <si>
    <t>D-504</t>
  </si>
  <si>
    <t>D-601</t>
  </si>
  <si>
    <t>D-602</t>
  </si>
  <si>
    <t>D-603</t>
  </si>
  <si>
    <t>D-604</t>
  </si>
  <si>
    <t>D-701</t>
  </si>
  <si>
    <t>D-702</t>
  </si>
  <si>
    <t>D-703</t>
  </si>
  <si>
    <t>D-704</t>
  </si>
  <si>
    <t>D-801</t>
  </si>
  <si>
    <t>D-802</t>
  </si>
  <si>
    <t>D-803</t>
  </si>
  <si>
    <t>D-804</t>
  </si>
  <si>
    <t>D-901</t>
  </si>
  <si>
    <t>D-902</t>
  </si>
  <si>
    <t>D-903</t>
  </si>
  <si>
    <t>D-904</t>
  </si>
  <si>
    <t>D-1001</t>
  </si>
  <si>
    <t>D-1002</t>
  </si>
  <si>
    <t>D-1003</t>
  </si>
  <si>
    <t>D-1004</t>
  </si>
  <si>
    <t>D-1101</t>
  </si>
  <si>
    <t>D-1102</t>
  </si>
  <si>
    <t>D-1103</t>
  </si>
  <si>
    <t>D-1104</t>
  </si>
  <si>
    <t>E-101</t>
  </si>
  <si>
    <t>E-102</t>
  </si>
  <si>
    <t>E-103</t>
  </si>
  <si>
    <t>E-104</t>
  </si>
  <si>
    <t>E-105</t>
  </si>
  <si>
    <t>E-106</t>
  </si>
  <si>
    <t>E-107</t>
  </si>
  <si>
    <t>E-108</t>
  </si>
  <si>
    <t>E-109</t>
  </si>
  <si>
    <t>E-201</t>
  </si>
  <si>
    <t>E-202</t>
  </si>
  <si>
    <t>E-203</t>
  </si>
  <si>
    <t>E-204</t>
  </si>
  <si>
    <t>E-205</t>
  </si>
  <si>
    <t>E-206</t>
  </si>
  <si>
    <t>E-207</t>
  </si>
  <si>
    <t>E-208</t>
  </si>
  <si>
    <t>E-209</t>
  </si>
  <si>
    <t>E-210</t>
  </si>
  <si>
    <t>E-301</t>
  </si>
  <si>
    <t>E-302</t>
  </si>
  <si>
    <t>E-303</t>
  </si>
  <si>
    <t>E-304</t>
  </si>
  <si>
    <t>E-305</t>
  </si>
  <si>
    <t>E-306</t>
  </si>
  <si>
    <t>E-307</t>
  </si>
  <si>
    <t>E-308</t>
  </si>
  <si>
    <t>E-309</t>
  </si>
  <si>
    <t>E-310</t>
  </si>
  <si>
    <t>E-401</t>
  </si>
  <si>
    <t>E-402</t>
  </si>
  <si>
    <t>E-403</t>
  </si>
  <si>
    <t>E-404</t>
  </si>
  <si>
    <t>E-405</t>
  </si>
  <si>
    <t>E-406</t>
  </si>
  <si>
    <t>E-407</t>
  </si>
  <si>
    <t>E-408</t>
  </si>
  <si>
    <t>E-409</t>
  </si>
  <si>
    <t>E-410</t>
  </si>
  <si>
    <t>E-501</t>
  </si>
  <si>
    <t>E-502</t>
  </si>
  <si>
    <t>E-503</t>
  </si>
  <si>
    <t>E-504</t>
  </si>
  <si>
    <t>E-505</t>
  </si>
  <si>
    <t>E-506</t>
  </si>
  <si>
    <t>E-507</t>
  </si>
  <si>
    <t>E-508</t>
  </si>
  <si>
    <t>E-509</t>
  </si>
  <si>
    <t>E-510</t>
  </si>
  <si>
    <t>E-601</t>
  </si>
  <si>
    <t>E-602</t>
  </si>
  <si>
    <t>E-603</t>
  </si>
  <si>
    <t>E-604</t>
  </si>
  <si>
    <t>E-605</t>
  </si>
  <si>
    <t>E-606</t>
  </si>
  <si>
    <t>E-607</t>
  </si>
  <si>
    <t>E-608</t>
  </si>
  <si>
    <t>E-609</t>
  </si>
  <si>
    <t>E-610</t>
  </si>
  <si>
    <t>E-701</t>
  </si>
  <si>
    <t>E-702</t>
  </si>
  <si>
    <t>E-703</t>
  </si>
  <si>
    <t>E-704</t>
  </si>
  <si>
    <t>E-705</t>
  </si>
  <si>
    <t>E-706</t>
  </si>
  <si>
    <t>E-707</t>
  </si>
  <si>
    <t>E-708</t>
  </si>
  <si>
    <t>E-709</t>
  </si>
  <si>
    <t>E-710</t>
  </si>
  <si>
    <t>E-801</t>
  </si>
  <si>
    <t>E-802</t>
  </si>
  <si>
    <t>E-803</t>
  </si>
  <si>
    <t>E-804</t>
  </si>
  <si>
    <t>E-805</t>
  </si>
  <si>
    <t>E-806</t>
  </si>
  <si>
    <t>E-807</t>
  </si>
  <si>
    <t>E-808</t>
  </si>
  <si>
    <t>E-809</t>
  </si>
  <si>
    <t>E-810</t>
  </si>
  <si>
    <t>E-901</t>
  </si>
  <si>
    <t>E-902</t>
  </si>
  <si>
    <t>E-903</t>
  </si>
  <si>
    <t>E-904</t>
  </si>
  <si>
    <t>E-905</t>
  </si>
  <si>
    <t>E-906</t>
  </si>
  <si>
    <t>E-907</t>
  </si>
  <si>
    <t>E-908</t>
  </si>
  <si>
    <t>E-909</t>
  </si>
  <si>
    <t>E-910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</si>
</sst>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[$$-409]* #,##0.00_ ;_-[$$-409]* \-#,##0.00\ ;_-[$$-409]* &quot;-&quot;??_ ;_-@_ "/>
    <numFmt numFmtId="165" formatCode="#,##0\ [$USD]"/>
    <numFmt numFmtId="166" formatCode="0.0%"/>
    <numFmt numFmtId="167" formatCode="0.0"/>
    <numFmt numFmtId="168" formatCode="#,##0\ [$USD];\-#,##0\ [$USD]"/>
    <numFmt numFmtId="169" formatCode="#,##0.00\ &quot;Kč&quot;"/>
    <numFmt numFmtId="170" formatCode="#,##0\ &quot;Kč&quot;"/>
    <numFmt numFmtId="171" formatCode="#,##0.0\ [$USD]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7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7" tint="-0.249977111117893"/>
      <name val="Calibri"/>
      <family val="2"/>
      <charset val="238"/>
      <scheme val="minor"/>
    </font>
    <font>
      <b/>
      <sz val="15"/>
      <color theme="7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theme="7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center"/>
    </xf>
    <xf numFmtId="9" fontId="0" fillId="4" borderId="0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9" fontId="0" fillId="6" borderId="0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0" fillId="7" borderId="0" xfId="0" applyNumberFormat="1" applyFont="1" applyFill="1" applyBorder="1" applyAlignment="1">
      <alignment horizontal="center" vertical="top" wrapText="1"/>
    </xf>
    <xf numFmtId="165" fontId="0" fillId="7" borderId="0" xfId="0" applyNumberFormat="1" applyFill="1" applyAlignment="1">
      <alignment horizontal="center"/>
    </xf>
    <xf numFmtId="9" fontId="0" fillId="7" borderId="0" xfId="1" applyFont="1" applyFill="1" applyAlignment="1">
      <alignment horizontal="center"/>
    </xf>
    <xf numFmtId="2" fontId="0" fillId="7" borderId="0" xfId="0" applyNumberFormat="1" applyFill="1" applyAlignment="1">
      <alignment horizontal="center"/>
    </xf>
    <xf numFmtId="9" fontId="0" fillId="7" borderId="0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/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0" applyNumberFormat="1" applyFont="1" applyFill="1" applyBorder="1" applyAlignment="1" applyProtection="1">
      <alignment horizontal="center" vertical="top" wrapText="1"/>
      <protection hidden="1"/>
    </xf>
    <xf numFmtId="170" fontId="0" fillId="0" borderId="0" xfId="0" applyNumberFormat="1" applyAlignment="1" applyProtection="1">
      <alignment horizontal="center"/>
      <protection hidden="1"/>
    </xf>
    <xf numFmtId="165" fontId="0" fillId="0" borderId="3" xfId="0" applyNumberFormat="1" applyFont="1" applyFill="1" applyBorder="1" applyAlignment="1" applyProtection="1">
      <alignment horizontal="center" vertical="top" wrapText="1"/>
      <protection hidden="1"/>
    </xf>
    <xf numFmtId="170" fontId="0" fillId="0" borderId="4" xfId="0" applyNumberFormat="1" applyBorder="1" applyAlignment="1" applyProtection="1">
      <alignment horizontal="center"/>
      <protection hidden="1"/>
    </xf>
    <xf numFmtId="171" fontId="10" fillId="0" borderId="0" xfId="0" applyNumberFormat="1" applyFont="1" applyAlignment="1" applyProtection="1">
      <alignment horizontal="center"/>
      <protection hidden="1"/>
    </xf>
    <xf numFmtId="165" fontId="10" fillId="0" borderId="0" xfId="0" applyNumberFormat="1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49" fontId="0" fillId="0" borderId="5" xfId="0" applyNumberFormat="1" applyFont="1" applyFill="1" applyBorder="1" applyAlignment="1" applyProtection="1">
      <alignment horizontal="center" vertical="top" wrapText="1"/>
      <protection hidden="1"/>
    </xf>
    <xf numFmtId="165" fontId="0" fillId="0" borderId="5" xfId="0" applyNumberFormat="1" applyFont="1" applyFill="1" applyBorder="1" applyAlignment="1" applyProtection="1">
      <alignment horizontal="center" vertical="top" wrapText="1"/>
      <protection hidden="1"/>
    </xf>
    <xf numFmtId="170" fontId="0" fillId="0" borderId="5" xfId="0" applyNumberFormat="1" applyBorder="1" applyAlignment="1" applyProtection="1">
      <alignment horizontal="center"/>
      <protection hidden="1"/>
    </xf>
    <xf numFmtId="165" fontId="0" fillId="0" borderId="6" xfId="0" applyNumberFormat="1" applyFont="1" applyFill="1" applyBorder="1" applyAlignment="1" applyProtection="1">
      <alignment horizontal="center" vertical="top" wrapText="1"/>
      <protection hidden="1"/>
    </xf>
    <xf numFmtId="170" fontId="0" fillId="0" borderId="7" xfId="0" applyNumberFormat="1" applyBorder="1" applyAlignment="1" applyProtection="1">
      <alignment horizontal="center"/>
      <protection hidden="1"/>
    </xf>
    <xf numFmtId="171" fontId="10" fillId="0" borderId="5" xfId="0" applyNumberFormat="1" applyFont="1" applyBorder="1" applyAlignment="1" applyProtection="1">
      <alignment horizontal="center"/>
      <protection hidden="1"/>
    </xf>
    <xf numFmtId="165" fontId="10" fillId="0" borderId="5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65" fontId="10" fillId="0" borderId="0" xfId="0" applyNumberFormat="1" applyFon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9" fontId="0" fillId="0" borderId="1" xfId="0" applyNumberForma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8" fontId="4" fillId="0" borderId="1" xfId="0" applyNumberFormat="1" applyFont="1" applyBorder="1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 horizontal="center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 vertical="top" wrapText="1"/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166" fontId="3" fillId="2" borderId="0" xfId="0" applyNumberFormat="1" applyFont="1" applyFill="1" applyAlignment="1" applyProtection="1">
      <alignment horizontal="center" vertical="center"/>
      <protection hidden="1"/>
    </xf>
    <xf numFmtId="1" fontId="3" fillId="2" borderId="2" xfId="1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165" fontId="3" fillId="2" borderId="0" xfId="0" applyNumberFormat="1" applyFont="1" applyFill="1" applyAlignment="1" applyProtection="1">
      <alignment horizontal="center" vertical="center"/>
      <protection hidden="1"/>
    </xf>
    <xf numFmtId="166" fontId="0" fillId="0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0" fontId="0" fillId="0" borderId="0" xfId="1" applyNumberFormat="1" applyFont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70" fontId="4" fillId="0" borderId="1" xfId="0" applyNumberFormat="1" applyFont="1" applyBorder="1" applyAlignment="1" applyProtection="1">
      <alignment horizontal="center"/>
      <protection hidden="1"/>
    </xf>
    <xf numFmtId="170" fontId="0" fillId="0" borderId="1" xfId="0" applyNumberFormat="1" applyBorder="1" applyAlignment="1" applyProtection="1">
      <alignment horizontal="center"/>
      <protection hidden="1"/>
    </xf>
    <xf numFmtId="169" fontId="3" fillId="2" borderId="0" xfId="0" applyNumberFormat="1" applyFont="1" applyFill="1" applyAlignment="1" applyProtection="1">
      <alignment horizontal="center" vertical="center"/>
      <protection hidden="1"/>
    </xf>
    <xf numFmtId="170" fontId="3" fillId="2" borderId="0" xfId="0" applyNumberFormat="1" applyFont="1" applyFill="1" applyAlignment="1" applyProtection="1">
      <alignment horizontal="center" vertical="center"/>
      <protection hidden="1"/>
    </xf>
    <xf numFmtId="17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right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8" fillId="2" borderId="0" xfId="0" applyFont="1" applyFill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0" xfId="0" applyFill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</cellXfs>
  <cellStyles count="2">
    <cellStyle name="Normální" xfId="0" builtinId="0"/>
    <cellStyle name="Procenta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0" dropStyle="combo" dx="22" fmlaLink="$A$3" fmlaRange="apartmany!$B$3:$B$329" noThreeD="1" sel="210" val="189"/>
</file>

<file path=xl/ctrlProps/ctrlProp2.xml><?xml version="1.0" encoding="utf-8"?>
<formControlPr xmlns="http://schemas.microsoft.com/office/spreadsheetml/2009/9/main" objectType="Drop" dropStyle="combo" dx="26" fmlaLink="$F$3" fmlaRange="'vstupni data'!$J$17:$J$19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91664</xdr:rowOff>
    </xdr:from>
    <xdr:to>
      <xdr:col>1</xdr:col>
      <xdr:colOff>640080</xdr:colOff>
      <xdr:row>0</xdr:row>
      <xdr:rowOff>674423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1664"/>
          <a:ext cx="1152525" cy="580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104774</xdr:rowOff>
    </xdr:from>
    <xdr:to>
      <xdr:col>0</xdr:col>
      <xdr:colOff>1409700</xdr:colOff>
      <xdr:row>0</xdr:row>
      <xdr:rowOff>701039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4"/>
          <a:ext cx="1152525" cy="5962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579120</xdr:colOff>
          <xdr:row>2</xdr:row>
          <xdr:rowOff>45720</xdr:rowOff>
        </xdr:from>
        <xdr:to>
          <xdr:col>1</xdr:col>
          <xdr:colOff>533400</xdr:colOff>
          <xdr:row>2</xdr:row>
          <xdr:rowOff>365760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238125</xdr:colOff>
      <xdr:row>0</xdr:row>
      <xdr:rowOff>133351</xdr:rowOff>
    </xdr:from>
    <xdr:to>
      <xdr:col>1</xdr:col>
      <xdr:colOff>190500</xdr:colOff>
      <xdr:row>0</xdr:row>
      <xdr:rowOff>868734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3351"/>
          <a:ext cx="1447800" cy="7296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</xdr:row>
          <xdr:rowOff>99060</xdr:rowOff>
        </xdr:from>
        <xdr:to>
          <xdr:col>6</xdr:col>
          <xdr:colOff>1135380</xdr:colOff>
          <xdr:row>2</xdr:row>
          <xdr:rowOff>365760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7B035-E7AC-4219-B234-DC6055DCE99C}">
  <sheetPr codeName="List1"/>
  <dimension ref="A1:M329"/>
  <sheetViews>
    <sheetView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E8" sqref="E8"/>
    </sheetView>
  </sheetViews>
  <sheetFormatPr defaultRowHeight="18.899999999999999" customHeight="1" x14ac:dyDescent="0.3"/>
  <cols>
    <col min="2" max="2" width="15" style="1" customWidth="1"/>
    <col min="3" max="3" width="15.19921875" style="1" customWidth="1"/>
    <col min="4" max="4" width="17" style="1" customWidth="1"/>
    <col min="5" max="5" width="16.19921875" style="1" customWidth="1"/>
    <col min="6" max="6" width="18.5" style="1" customWidth="1"/>
    <col min="7" max="7" width="6.19921875" style="1" customWidth="1"/>
    <col min="8" max="8" width="15.5" style="7" customWidth="1"/>
    <col min="9" max="9" width="14.19921875" style="25" customWidth="1"/>
    <col min="10" max="10" width="16.09765625" style="26" customWidth="1"/>
    <col min="11" max="11" width="13.3984375" style="29" hidden="1" customWidth="1"/>
    <col min="12" max="12" width="10.59765625" style="21" hidden="1" customWidth="1"/>
    <col min="13" max="13" width="9.69921875" style="21" hidden="1" customWidth="1"/>
  </cols>
  <sheetData>
    <row r="1" spans="1:13" s="4" customFormat="1" ht="62.25" customHeight="1" x14ac:dyDescent="0.3">
      <c r="B1" s="5"/>
      <c r="C1" s="5"/>
      <c r="D1" s="5"/>
      <c r="E1" s="5"/>
      <c r="F1" s="5"/>
      <c r="G1" s="5"/>
      <c r="H1" s="5"/>
      <c r="I1" s="23"/>
      <c r="J1" s="24"/>
      <c r="K1" s="27"/>
      <c r="L1" s="28"/>
      <c r="M1" s="28"/>
    </row>
    <row r="2" spans="1:13" s="6" customFormat="1" ht="43.5" customHeight="1" x14ac:dyDescent="0.3">
      <c r="A2" s="30" t="s">
        <v>23</v>
      </c>
      <c r="B2" s="30" t="s">
        <v>21</v>
      </c>
      <c r="C2" s="30" t="s">
        <v>18</v>
      </c>
      <c r="D2" s="30" t="s">
        <v>20</v>
      </c>
      <c r="E2" s="30" t="s">
        <v>19</v>
      </c>
      <c r="F2" s="30" t="s">
        <v>61</v>
      </c>
      <c r="G2" s="31"/>
      <c r="H2" s="31" t="s">
        <v>57</v>
      </c>
      <c r="I2" s="32" t="s">
        <v>22</v>
      </c>
      <c r="J2" s="33" t="s">
        <v>58</v>
      </c>
      <c r="K2" s="34" t="s">
        <v>52</v>
      </c>
      <c r="L2" s="34" t="s">
        <v>59</v>
      </c>
      <c r="M2" s="34" t="s">
        <v>60</v>
      </c>
    </row>
    <row r="3" spans="1:13" ht="18.899999999999999" customHeight="1" x14ac:dyDescent="0.3">
      <c r="A3" s="35">
        <v>1</v>
      </c>
      <c r="B3" s="36" t="s">
        <v>62</v>
      </c>
      <c r="C3" s="36">
        <v>59.8</v>
      </c>
      <c r="D3" s="36">
        <v>53.4</v>
      </c>
      <c r="E3" s="36">
        <v>6.4</v>
      </c>
      <c r="F3" s="37">
        <v>197789</v>
      </c>
      <c r="G3" s="36"/>
      <c r="H3" s="38">
        <f>F3*'vstupni data'!$B$21</f>
        <v>4311800.2</v>
      </c>
      <c r="I3" s="39">
        <f>F3/C3</f>
        <v>3307.5083612040135</v>
      </c>
      <c r="J3" s="40">
        <f>I3*'vstupni data'!$B$21</f>
        <v>72103.682274247491</v>
      </c>
      <c r="K3" s="41">
        <v>136.9</v>
      </c>
      <c r="L3" s="42">
        <f>K3*(1+'vstupni data'!$G$10)</f>
        <v>177.97000000000003</v>
      </c>
      <c r="M3" s="42">
        <f>K3*(1+'vstupni data'!$G$4)</f>
        <v>68.45</v>
      </c>
    </row>
    <row r="4" spans="1:13" ht="18.899999999999999" customHeight="1" x14ac:dyDescent="0.3">
      <c r="A4" s="35">
        <v>2</v>
      </c>
      <c r="B4" s="36" t="s">
        <v>63</v>
      </c>
      <c r="C4" s="36">
        <v>34.200000000000003</v>
      </c>
      <c r="D4" s="36">
        <v>28.2</v>
      </c>
      <c r="E4" s="36">
        <v>6</v>
      </c>
      <c r="F4" s="37">
        <v>113117</v>
      </c>
      <c r="G4" s="36"/>
      <c r="H4" s="38">
        <f>F4*'vstupni data'!$B$21</f>
        <v>2465950.6</v>
      </c>
      <c r="I4" s="39">
        <f t="shared" ref="I4:I67" si="0">F4/C4</f>
        <v>3307.5146198830407</v>
      </c>
      <c r="J4" s="40">
        <f>I4*'vstupni data'!$B$21</f>
        <v>72103.818713450295</v>
      </c>
      <c r="K4" s="41">
        <v>90</v>
      </c>
      <c r="L4" s="42">
        <f>K4*(1+'vstupni data'!$G$10)</f>
        <v>117</v>
      </c>
      <c r="M4" s="42">
        <f>K4*(1+'vstupni data'!$G$4)</f>
        <v>45</v>
      </c>
    </row>
    <row r="5" spans="1:13" ht="18.899999999999999" customHeight="1" x14ac:dyDescent="0.3">
      <c r="A5" s="35">
        <v>3</v>
      </c>
      <c r="B5" s="36" t="s">
        <v>62</v>
      </c>
      <c r="C5" s="36">
        <v>33.799999999999997</v>
      </c>
      <c r="D5" s="36">
        <v>27.8</v>
      </c>
      <c r="E5" s="36">
        <v>6</v>
      </c>
      <c r="F5" s="37">
        <v>111794</v>
      </c>
      <c r="G5" s="36"/>
      <c r="H5" s="38">
        <f>F5*'vstupni data'!$B$21</f>
        <v>2437109.2000000002</v>
      </c>
      <c r="I5" s="39">
        <f t="shared" si="0"/>
        <v>3307.5147928994083</v>
      </c>
      <c r="J5" s="40">
        <f>I5*'vstupni data'!$B$21</f>
        <v>72103.8224852071</v>
      </c>
      <c r="K5" s="41">
        <v>90</v>
      </c>
      <c r="L5" s="42">
        <f>K5*(1+'vstupni data'!$G$10)</f>
        <v>117</v>
      </c>
      <c r="M5" s="42">
        <f>K5*(1+'vstupni data'!$G$4)</f>
        <v>45</v>
      </c>
    </row>
    <row r="6" spans="1:13" ht="18.899999999999999" customHeight="1" x14ac:dyDescent="0.3">
      <c r="A6" s="35">
        <v>4</v>
      </c>
      <c r="B6" s="36" t="s">
        <v>64</v>
      </c>
      <c r="C6" s="36">
        <v>33.799999999999997</v>
      </c>
      <c r="D6" s="36">
        <v>27.8</v>
      </c>
      <c r="E6" s="36">
        <v>6</v>
      </c>
      <c r="F6" s="37">
        <v>111794</v>
      </c>
      <c r="G6" s="36"/>
      <c r="H6" s="38">
        <f>F6*'vstupni data'!$B$21</f>
        <v>2437109.2000000002</v>
      </c>
      <c r="I6" s="39">
        <f t="shared" si="0"/>
        <v>3307.5147928994083</v>
      </c>
      <c r="J6" s="40">
        <f>I6*'vstupni data'!$B$21</f>
        <v>72103.8224852071</v>
      </c>
      <c r="K6" s="41">
        <v>90</v>
      </c>
      <c r="L6" s="42">
        <f>K6*(1+'vstupni data'!$G$10)</f>
        <v>117</v>
      </c>
      <c r="M6" s="42">
        <f>K6*(1+'vstupni data'!$G$4)</f>
        <v>45</v>
      </c>
    </row>
    <row r="7" spans="1:13" ht="18.899999999999999" customHeight="1" x14ac:dyDescent="0.3">
      <c r="A7" s="35">
        <v>5</v>
      </c>
      <c r="B7" s="36" t="s">
        <v>65</v>
      </c>
      <c r="C7" s="36">
        <v>34.200000000000003</v>
      </c>
      <c r="D7" s="36">
        <v>28.2</v>
      </c>
      <c r="E7" s="36">
        <v>6</v>
      </c>
      <c r="F7" s="37">
        <v>113117</v>
      </c>
      <c r="G7" s="36"/>
      <c r="H7" s="38">
        <f>F7*'vstupni data'!$B$21</f>
        <v>2465950.6</v>
      </c>
      <c r="I7" s="39">
        <f t="shared" si="0"/>
        <v>3307.5146198830407</v>
      </c>
      <c r="J7" s="40">
        <f>I7*'vstupni data'!$B$21</f>
        <v>72103.818713450295</v>
      </c>
      <c r="K7" s="41">
        <v>90</v>
      </c>
      <c r="L7" s="42">
        <f>K7*(1+'vstupni data'!$G$10)</f>
        <v>117</v>
      </c>
      <c r="M7" s="42">
        <f>K7*(1+'vstupni data'!$G$4)</f>
        <v>45</v>
      </c>
    </row>
    <row r="8" spans="1:13" ht="18.899999999999999" customHeight="1" x14ac:dyDescent="0.3">
      <c r="A8" s="35">
        <v>6</v>
      </c>
      <c r="B8" s="36" t="s">
        <v>66</v>
      </c>
      <c r="C8" s="36">
        <v>33.799999999999997</v>
      </c>
      <c r="D8" s="36">
        <v>27.8</v>
      </c>
      <c r="E8" s="36">
        <v>6</v>
      </c>
      <c r="F8" s="37">
        <v>111794</v>
      </c>
      <c r="G8" s="36"/>
      <c r="H8" s="38">
        <f>F8*'vstupni data'!$B$21</f>
        <v>2437109.2000000002</v>
      </c>
      <c r="I8" s="39">
        <f t="shared" si="0"/>
        <v>3307.5147928994083</v>
      </c>
      <c r="J8" s="40">
        <f>I8*'vstupni data'!$B$21</f>
        <v>72103.8224852071</v>
      </c>
      <c r="K8" s="41">
        <v>90</v>
      </c>
      <c r="L8" s="42">
        <f>K8*(1+'vstupni data'!$G$10)</f>
        <v>117</v>
      </c>
      <c r="M8" s="42">
        <f>K8*(1+'vstupni data'!$G$4)</f>
        <v>45</v>
      </c>
    </row>
    <row r="9" spans="1:13" ht="18.899999999999999" customHeight="1" x14ac:dyDescent="0.3">
      <c r="A9" s="35">
        <v>7</v>
      </c>
      <c r="B9" s="36" t="s">
        <v>67</v>
      </c>
      <c r="C9" s="36">
        <v>60.8</v>
      </c>
      <c r="D9" s="36">
        <v>53.4</v>
      </c>
      <c r="E9" s="36">
        <v>7.4</v>
      </c>
      <c r="F9" s="37">
        <v>189605</v>
      </c>
      <c r="G9" s="36"/>
      <c r="H9" s="38">
        <f>F9*'vstupni data'!$B$21</f>
        <v>4133389</v>
      </c>
      <c r="I9" s="39">
        <f t="shared" si="0"/>
        <v>3118.5032894736842</v>
      </c>
      <c r="J9" s="40">
        <f>I9*'vstupni data'!$B$21</f>
        <v>67983.37171052632</v>
      </c>
      <c r="K9" s="41">
        <v>130.69999999999999</v>
      </c>
      <c r="L9" s="42">
        <f>K9*(1+'vstupni data'!$G$10)</f>
        <v>169.91</v>
      </c>
      <c r="M9" s="42">
        <f>K9*(1+'vstupni data'!$G$4)</f>
        <v>65.349999999999994</v>
      </c>
    </row>
    <row r="10" spans="1:13" ht="18.899999999999999" customHeight="1" x14ac:dyDescent="0.3">
      <c r="A10" s="35">
        <v>8</v>
      </c>
      <c r="B10" s="36" t="s">
        <v>68</v>
      </c>
      <c r="C10" s="36">
        <v>34.200000000000003</v>
      </c>
      <c r="D10" s="36">
        <v>28.2</v>
      </c>
      <c r="E10" s="36">
        <v>6</v>
      </c>
      <c r="F10" s="37">
        <v>104139</v>
      </c>
      <c r="G10" s="36"/>
      <c r="H10" s="38">
        <f>F10*'vstupni data'!$B$21</f>
        <v>2270230.2000000002</v>
      </c>
      <c r="I10" s="39">
        <f t="shared" si="0"/>
        <v>3044.9999999999995</v>
      </c>
      <c r="J10" s="40">
        <f>I10*'vstupni data'!$B$21</f>
        <v>66380.999999999985</v>
      </c>
      <c r="K10" s="41">
        <v>83</v>
      </c>
      <c r="L10" s="42">
        <f>K10*(1+'vstupni data'!$G$10)</f>
        <v>107.9</v>
      </c>
      <c r="M10" s="42">
        <f>K10*(1+'vstupni data'!$G$4)</f>
        <v>41.5</v>
      </c>
    </row>
    <row r="11" spans="1:13" ht="18.899999999999999" customHeight="1" x14ac:dyDescent="0.3">
      <c r="A11" s="35">
        <v>9</v>
      </c>
      <c r="B11" s="36" t="s">
        <v>69</v>
      </c>
      <c r="C11" s="36">
        <v>33.799999999999997</v>
      </c>
      <c r="D11" s="36">
        <v>27.8</v>
      </c>
      <c r="E11" s="36">
        <v>6</v>
      </c>
      <c r="F11" s="37">
        <v>102921</v>
      </c>
      <c r="G11" s="36"/>
      <c r="H11" s="38">
        <f>F11*'vstupni data'!$B$21</f>
        <v>2243677.8000000003</v>
      </c>
      <c r="I11" s="39">
        <f t="shared" si="0"/>
        <v>3045.0000000000005</v>
      </c>
      <c r="J11" s="40">
        <f>I11*'vstupni data'!$B$21</f>
        <v>66381.000000000015</v>
      </c>
      <c r="K11" s="41">
        <v>83</v>
      </c>
      <c r="L11" s="42">
        <f>K11*(1+'vstupni data'!$G$10)</f>
        <v>107.9</v>
      </c>
      <c r="M11" s="42">
        <f>K11*(1+'vstupni data'!$G$4)</f>
        <v>41.5</v>
      </c>
    </row>
    <row r="12" spans="1:13" ht="18.899999999999999" customHeight="1" x14ac:dyDescent="0.3">
      <c r="A12" s="35">
        <v>10</v>
      </c>
      <c r="B12" s="36" t="s">
        <v>70</v>
      </c>
      <c r="C12" s="36">
        <v>33.799999999999997</v>
      </c>
      <c r="D12" s="36">
        <v>27.8</v>
      </c>
      <c r="E12" s="36">
        <v>6</v>
      </c>
      <c r="F12" s="37">
        <v>102921</v>
      </c>
      <c r="G12" s="36"/>
      <c r="H12" s="38">
        <f>F12*'vstupni data'!$B$21</f>
        <v>2243677.8000000003</v>
      </c>
      <c r="I12" s="39">
        <f t="shared" si="0"/>
        <v>3045.0000000000005</v>
      </c>
      <c r="J12" s="40">
        <f>I12*'vstupni data'!$B$21</f>
        <v>66381.000000000015</v>
      </c>
      <c r="K12" s="41">
        <v>83</v>
      </c>
      <c r="L12" s="42">
        <f>K12*(1+'vstupni data'!$G$10)</f>
        <v>107.9</v>
      </c>
      <c r="M12" s="42">
        <f>K12*(1+'vstupni data'!$G$4)</f>
        <v>41.5</v>
      </c>
    </row>
    <row r="13" spans="1:13" ht="18.899999999999999" customHeight="1" x14ac:dyDescent="0.3">
      <c r="A13" s="35">
        <v>11</v>
      </c>
      <c r="B13" s="36" t="s">
        <v>71</v>
      </c>
      <c r="C13" s="36">
        <v>34.200000000000003</v>
      </c>
      <c r="D13" s="36">
        <v>28.2</v>
      </c>
      <c r="E13" s="36">
        <v>6</v>
      </c>
      <c r="F13" s="37">
        <v>104139</v>
      </c>
      <c r="G13" s="36"/>
      <c r="H13" s="38">
        <f>F13*'vstupni data'!$B$21</f>
        <v>2270230.2000000002</v>
      </c>
      <c r="I13" s="39">
        <f t="shared" si="0"/>
        <v>3044.9999999999995</v>
      </c>
      <c r="J13" s="40">
        <f>I13*'vstupni data'!$B$21</f>
        <v>66380.999999999985</v>
      </c>
      <c r="K13" s="41">
        <v>83</v>
      </c>
      <c r="L13" s="42">
        <f>K13*(1+'vstupni data'!$G$10)</f>
        <v>107.9</v>
      </c>
      <c r="M13" s="42">
        <f>K13*(1+'vstupni data'!$G$4)</f>
        <v>41.5</v>
      </c>
    </row>
    <row r="14" spans="1:13" ht="18.899999999999999" customHeight="1" x14ac:dyDescent="0.3">
      <c r="A14" s="35">
        <v>12</v>
      </c>
      <c r="B14" s="36" t="s">
        <v>72</v>
      </c>
      <c r="C14" s="36">
        <v>33.799999999999997</v>
      </c>
      <c r="D14" s="36">
        <v>27.8</v>
      </c>
      <c r="E14" s="36">
        <v>6</v>
      </c>
      <c r="F14" s="37">
        <v>102921</v>
      </c>
      <c r="G14" s="36"/>
      <c r="H14" s="38">
        <f>F14*'vstupni data'!$B$21</f>
        <v>2243677.8000000003</v>
      </c>
      <c r="I14" s="39">
        <f t="shared" si="0"/>
        <v>3045.0000000000005</v>
      </c>
      <c r="J14" s="40">
        <f>I14*'vstupni data'!$B$21</f>
        <v>66381.000000000015</v>
      </c>
      <c r="K14" s="41">
        <v>83</v>
      </c>
      <c r="L14" s="42">
        <f>K14*(1+'vstupni data'!$G$10)</f>
        <v>107.9</v>
      </c>
      <c r="M14" s="42">
        <f>K14*(1+'vstupni data'!$G$4)</f>
        <v>41.5</v>
      </c>
    </row>
    <row r="15" spans="1:13" ht="18.899999999999999" customHeight="1" x14ac:dyDescent="0.3">
      <c r="A15" s="35">
        <v>13</v>
      </c>
      <c r="B15" s="36" t="s">
        <v>73</v>
      </c>
      <c r="C15" s="36">
        <v>33.799999999999997</v>
      </c>
      <c r="D15" s="36">
        <v>27.8</v>
      </c>
      <c r="E15" s="36">
        <v>6</v>
      </c>
      <c r="F15" s="37">
        <v>102921</v>
      </c>
      <c r="G15" s="36"/>
      <c r="H15" s="38">
        <f>F15*'vstupni data'!$B$21</f>
        <v>2243677.8000000003</v>
      </c>
      <c r="I15" s="39">
        <f t="shared" si="0"/>
        <v>3045.0000000000005</v>
      </c>
      <c r="J15" s="40">
        <f>I15*'vstupni data'!$B$21</f>
        <v>66381.000000000015</v>
      </c>
      <c r="K15" s="41">
        <v>83</v>
      </c>
      <c r="L15" s="42">
        <f>K15*(1+'vstupni data'!$G$10)</f>
        <v>107.9</v>
      </c>
      <c r="M15" s="42">
        <f>K15*(1+'vstupni data'!$G$4)</f>
        <v>41.5</v>
      </c>
    </row>
    <row r="16" spans="1:13" ht="18.899999999999999" customHeight="1" x14ac:dyDescent="0.3">
      <c r="A16" s="35">
        <v>14</v>
      </c>
      <c r="B16" s="36" t="s">
        <v>74</v>
      </c>
      <c r="C16" s="36">
        <v>34.200000000000003</v>
      </c>
      <c r="D16" s="36">
        <v>28.2</v>
      </c>
      <c r="E16" s="36">
        <v>6</v>
      </c>
      <c r="F16" s="37">
        <v>104139</v>
      </c>
      <c r="G16" s="36"/>
      <c r="H16" s="38">
        <f>F16*'vstupni data'!$B$21</f>
        <v>2270230.2000000002</v>
      </c>
      <c r="I16" s="39">
        <f t="shared" si="0"/>
        <v>3044.9999999999995</v>
      </c>
      <c r="J16" s="40">
        <f>I16*'vstupni data'!$B$21</f>
        <v>66380.999999999985</v>
      </c>
      <c r="K16" s="41">
        <v>83</v>
      </c>
      <c r="L16" s="42">
        <f>K16*(1+'vstupni data'!$G$10)</f>
        <v>107.9</v>
      </c>
      <c r="M16" s="42">
        <f>K16*(1+'vstupni data'!$G$4)</f>
        <v>41.5</v>
      </c>
    </row>
    <row r="17" spans="1:13" ht="18.899999999999999" customHeight="1" x14ac:dyDescent="0.3">
      <c r="A17" s="35">
        <v>15</v>
      </c>
      <c r="B17" s="36" t="s">
        <v>75</v>
      </c>
      <c r="C17" s="36">
        <v>33.799999999999997</v>
      </c>
      <c r="D17" s="36">
        <v>27.8</v>
      </c>
      <c r="E17" s="36">
        <v>6</v>
      </c>
      <c r="F17" s="37">
        <v>102921</v>
      </c>
      <c r="G17" s="36"/>
      <c r="H17" s="38">
        <f>F17*'vstupni data'!$B$21</f>
        <v>2243677.8000000003</v>
      </c>
      <c r="I17" s="39">
        <f t="shared" si="0"/>
        <v>3045.0000000000005</v>
      </c>
      <c r="J17" s="40">
        <f>I17*'vstupni data'!$B$21</f>
        <v>66381.000000000015</v>
      </c>
      <c r="K17" s="41">
        <v>83</v>
      </c>
      <c r="L17" s="42">
        <f>K17*(1+'vstupni data'!$G$10)</f>
        <v>107.9</v>
      </c>
      <c r="M17" s="42">
        <f>K17*(1+'vstupni data'!$G$4)</f>
        <v>41.5</v>
      </c>
    </row>
    <row r="18" spans="1:13" ht="18.899999999999999" customHeight="1" x14ac:dyDescent="0.3">
      <c r="A18" s="35">
        <v>16</v>
      </c>
      <c r="B18" s="36" t="s">
        <v>76</v>
      </c>
      <c r="C18" s="36">
        <v>33.799999999999997</v>
      </c>
      <c r="D18" s="36">
        <v>27.8</v>
      </c>
      <c r="E18" s="36">
        <v>6</v>
      </c>
      <c r="F18" s="37">
        <v>102921</v>
      </c>
      <c r="G18" s="36"/>
      <c r="H18" s="38">
        <f>F18*'vstupni data'!$B$21</f>
        <v>2243677.8000000003</v>
      </c>
      <c r="I18" s="39">
        <f t="shared" si="0"/>
        <v>3045.0000000000005</v>
      </c>
      <c r="J18" s="40">
        <f>I18*'vstupni data'!$B$21</f>
        <v>66381.000000000015</v>
      </c>
      <c r="K18" s="41">
        <v>83</v>
      </c>
      <c r="L18" s="42">
        <f>K18*(1+'vstupni data'!$G$10)</f>
        <v>107.9</v>
      </c>
      <c r="M18" s="42">
        <f>K18*(1+'vstupni data'!$G$4)</f>
        <v>41.5</v>
      </c>
    </row>
    <row r="19" spans="1:13" ht="18.899999999999999" customHeight="1" x14ac:dyDescent="0.3">
      <c r="A19" s="35">
        <v>17</v>
      </c>
      <c r="B19" s="36" t="s">
        <v>77</v>
      </c>
      <c r="C19" s="36">
        <v>34.200000000000003</v>
      </c>
      <c r="D19" s="36">
        <v>28.2</v>
      </c>
      <c r="E19" s="36">
        <v>6</v>
      </c>
      <c r="F19" s="37">
        <v>104139</v>
      </c>
      <c r="G19" s="36"/>
      <c r="H19" s="38">
        <f>F19*'vstupni data'!$B$21</f>
        <v>2270230.2000000002</v>
      </c>
      <c r="I19" s="39">
        <f t="shared" si="0"/>
        <v>3044.9999999999995</v>
      </c>
      <c r="J19" s="40">
        <f>I19*'vstupni data'!$B$21</f>
        <v>66380.999999999985</v>
      </c>
      <c r="K19" s="41">
        <v>83</v>
      </c>
      <c r="L19" s="42">
        <f>K19*(1+'vstupni data'!$G$10)</f>
        <v>107.9</v>
      </c>
      <c r="M19" s="42">
        <f>K19*(1+'vstupni data'!$G$4)</f>
        <v>41.5</v>
      </c>
    </row>
    <row r="20" spans="1:13" ht="18.899999999999999" customHeight="1" x14ac:dyDescent="0.3">
      <c r="A20" s="35">
        <v>18</v>
      </c>
      <c r="B20" s="36" t="s">
        <v>78</v>
      </c>
      <c r="C20" s="36">
        <v>63.7</v>
      </c>
      <c r="D20" s="36">
        <v>56.3</v>
      </c>
      <c r="E20" s="36">
        <v>7.4</v>
      </c>
      <c r="F20" s="37">
        <v>193967</v>
      </c>
      <c r="G20" s="36"/>
      <c r="H20" s="38">
        <f>F20*'vstupni data'!$B$21</f>
        <v>4228480.6000000006</v>
      </c>
      <c r="I20" s="39">
        <f t="shared" si="0"/>
        <v>3045.0078492935636</v>
      </c>
      <c r="J20" s="40">
        <f>I20*'vstupni data'!$B$21</f>
        <v>66381.171114599681</v>
      </c>
      <c r="K20" s="41">
        <v>130.69999999999999</v>
      </c>
      <c r="L20" s="42">
        <f>K20*(1+'vstupni data'!$G$10)</f>
        <v>169.91</v>
      </c>
      <c r="M20" s="42">
        <f>K20*(1+'vstupni data'!$G$4)</f>
        <v>65.349999999999994</v>
      </c>
    </row>
    <row r="21" spans="1:13" ht="18.899999999999999" customHeight="1" x14ac:dyDescent="0.3">
      <c r="A21" s="35">
        <v>19</v>
      </c>
      <c r="B21" s="36" t="s">
        <v>79</v>
      </c>
      <c r="C21" s="36">
        <v>51.5</v>
      </c>
      <c r="D21" s="36">
        <v>39.5</v>
      </c>
      <c r="E21" s="36">
        <v>12</v>
      </c>
      <c r="F21" s="37">
        <v>156818</v>
      </c>
      <c r="G21" s="36"/>
      <c r="H21" s="38">
        <f>F21*'vstupni data'!$B$21</f>
        <v>3418632.4</v>
      </c>
      <c r="I21" s="39">
        <f t="shared" si="0"/>
        <v>3045.009708737864</v>
      </c>
      <c r="J21" s="40">
        <f>I21*'vstupni data'!$B$21</f>
        <v>66381.211650485435</v>
      </c>
      <c r="K21" s="41">
        <v>115.4</v>
      </c>
      <c r="L21" s="42">
        <f>K21*(1+'vstupni data'!$G$10)</f>
        <v>150.02000000000001</v>
      </c>
      <c r="M21" s="42">
        <f>K21*(1+'vstupni data'!$G$4)</f>
        <v>57.7</v>
      </c>
    </row>
    <row r="22" spans="1:13" ht="18.899999999999999" customHeight="1" x14ac:dyDescent="0.3">
      <c r="A22" s="35">
        <v>20</v>
      </c>
      <c r="B22" s="36" t="s">
        <v>80</v>
      </c>
      <c r="C22" s="36">
        <v>60.8</v>
      </c>
      <c r="D22" s="36">
        <v>53.4</v>
      </c>
      <c r="E22" s="36">
        <v>7.4</v>
      </c>
      <c r="F22" s="37">
        <v>185136</v>
      </c>
      <c r="G22" s="36"/>
      <c r="H22" s="38">
        <f>F22*'vstupni data'!$B$21</f>
        <v>4035964.8000000003</v>
      </c>
      <c r="I22" s="39">
        <f t="shared" si="0"/>
        <v>3045</v>
      </c>
      <c r="J22" s="40">
        <f>I22*'vstupni data'!$B$21</f>
        <v>66381</v>
      </c>
      <c r="K22" s="41">
        <v>130.69999999999999</v>
      </c>
      <c r="L22" s="42">
        <f>K22*(1+'vstupni data'!$G$10)</f>
        <v>169.91</v>
      </c>
      <c r="M22" s="42">
        <f>K22*(1+'vstupni data'!$G$4)</f>
        <v>65.349999999999994</v>
      </c>
    </row>
    <row r="23" spans="1:13" ht="18.899999999999999" customHeight="1" x14ac:dyDescent="0.3">
      <c r="A23" s="35">
        <v>21</v>
      </c>
      <c r="B23" s="36" t="s">
        <v>81</v>
      </c>
      <c r="C23" s="36">
        <v>34.200000000000003</v>
      </c>
      <c r="D23" s="36">
        <v>28.2</v>
      </c>
      <c r="E23" s="36">
        <v>6</v>
      </c>
      <c r="F23" s="37">
        <v>104139</v>
      </c>
      <c r="G23" s="36"/>
      <c r="H23" s="38">
        <f>F23*'vstupni data'!$B$21</f>
        <v>2270230.2000000002</v>
      </c>
      <c r="I23" s="39">
        <f t="shared" si="0"/>
        <v>3044.9999999999995</v>
      </c>
      <c r="J23" s="40">
        <f>I23*'vstupni data'!$B$21</f>
        <v>66380.999999999985</v>
      </c>
      <c r="K23" s="41">
        <v>83</v>
      </c>
      <c r="L23" s="42">
        <f>K23*(1+'vstupni data'!$G$10)</f>
        <v>107.9</v>
      </c>
      <c r="M23" s="42">
        <f>K23*(1+'vstupni data'!$G$4)</f>
        <v>41.5</v>
      </c>
    </row>
    <row r="24" spans="1:13" ht="18.899999999999999" customHeight="1" x14ac:dyDescent="0.3">
      <c r="A24" s="35">
        <v>22</v>
      </c>
      <c r="B24" s="36" t="s">
        <v>82</v>
      </c>
      <c r="C24" s="36">
        <v>33.799999999999997</v>
      </c>
      <c r="D24" s="36">
        <v>27.8</v>
      </c>
      <c r="E24" s="36">
        <v>6</v>
      </c>
      <c r="F24" s="37">
        <v>102921</v>
      </c>
      <c r="G24" s="36"/>
      <c r="H24" s="38">
        <f>F24*'vstupni data'!$B$21</f>
        <v>2243677.8000000003</v>
      </c>
      <c r="I24" s="39">
        <f t="shared" si="0"/>
        <v>3045.0000000000005</v>
      </c>
      <c r="J24" s="40">
        <f>I24*'vstupni data'!$B$21</f>
        <v>66381.000000000015</v>
      </c>
      <c r="K24" s="41">
        <v>83</v>
      </c>
      <c r="L24" s="42">
        <f>K24*(1+'vstupni data'!$G$10)</f>
        <v>107.9</v>
      </c>
      <c r="M24" s="42">
        <f>K24*(1+'vstupni data'!$G$4)</f>
        <v>41.5</v>
      </c>
    </row>
    <row r="25" spans="1:13" ht="18.899999999999999" customHeight="1" x14ac:dyDescent="0.3">
      <c r="A25" s="35">
        <v>23</v>
      </c>
      <c r="B25" s="36" t="s">
        <v>83</v>
      </c>
      <c r="C25" s="36">
        <v>33.799999999999997</v>
      </c>
      <c r="D25" s="36">
        <v>27.8</v>
      </c>
      <c r="E25" s="36">
        <v>6</v>
      </c>
      <c r="F25" s="37">
        <v>102921</v>
      </c>
      <c r="G25" s="36"/>
      <c r="H25" s="38">
        <f>F25*'vstupni data'!$B$21</f>
        <v>2243677.8000000003</v>
      </c>
      <c r="I25" s="39">
        <f t="shared" si="0"/>
        <v>3045.0000000000005</v>
      </c>
      <c r="J25" s="40">
        <f>I25*'vstupni data'!$B$21</f>
        <v>66381.000000000015</v>
      </c>
      <c r="K25" s="41">
        <v>83</v>
      </c>
      <c r="L25" s="42">
        <f>K25*(1+'vstupni data'!$G$10)</f>
        <v>107.9</v>
      </c>
      <c r="M25" s="42">
        <f>K25*(1+'vstupni data'!$G$4)</f>
        <v>41.5</v>
      </c>
    </row>
    <row r="26" spans="1:13" ht="18.899999999999999" customHeight="1" x14ac:dyDescent="0.3">
      <c r="A26" s="35">
        <v>24</v>
      </c>
      <c r="B26" s="36" t="s">
        <v>84</v>
      </c>
      <c r="C26" s="36">
        <v>34.200000000000003</v>
      </c>
      <c r="D26" s="36">
        <v>28.2</v>
      </c>
      <c r="E26" s="36">
        <v>6</v>
      </c>
      <c r="F26" s="37">
        <v>104139</v>
      </c>
      <c r="G26" s="36"/>
      <c r="H26" s="38">
        <f>F26*'vstupni data'!$B$21</f>
        <v>2270230.2000000002</v>
      </c>
      <c r="I26" s="39">
        <f t="shared" si="0"/>
        <v>3044.9999999999995</v>
      </c>
      <c r="J26" s="40">
        <f>I26*'vstupni data'!$B$21</f>
        <v>66380.999999999985</v>
      </c>
      <c r="K26" s="41">
        <v>83</v>
      </c>
      <c r="L26" s="42">
        <f>K26*(1+'vstupni data'!$G$10)</f>
        <v>107.9</v>
      </c>
      <c r="M26" s="42">
        <f>K26*(1+'vstupni data'!$G$4)</f>
        <v>41.5</v>
      </c>
    </row>
    <row r="27" spans="1:13" ht="18.899999999999999" customHeight="1" x14ac:dyDescent="0.3">
      <c r="A27" s="35">
        <v>25</v>
      </c>
      <c r="B27" s="36" t="s">
        <v>85</v>
      </c>
      <c r="C27" s="36">
        <v>33.799999999999997</v>
      </c>
      <c r="D27" s="36">
        <v>27.8</v>
      </c>
      <c r="E27" s="36">
        <v>6</v>
      </c>
      <c r="F27" s="37">
        <v>102921</v>
      </c>
      <c r="G27" s="36"/>
      <c r="H27" s="38">
        <f>F27*'vstupni data'!$B$21</f>
        <v>2243677.8000000003</v>
      </c>
      <c r="I27" s="39">
        <f t="shared" si="0"/>
        <v>3045.0000000000005</v>
      </c>
      <c r="J27" s="40">
        <f>I27*'vstupni data'!$B$21</f>
        <v>66381.000000000015</v>
      </c>
      <c r="K27" s="41">
        <v>83</v>
      </c>
      <c r="L27" s="42">
        <f>K27*(1+'vstupni data'!$G$10)</f>
        <v>107.9</v>
      </c>
      <c r="M27" s="42">
        <f>K27*(1+'vstupni data'!$G$4)</f>
        <v>41.5</v>
      </c>
    </row>
    <row r="28" spans="1:13" ht="18.899999999999999" customHeight="1" x14ac:dyDescent="0.3">
      <c r="A28" s="35">
        <v>26</v>
      </c>
      <c r="B28" s="36" t="s">
        <v>86</v>
      </c>
      <c r="C28" s="36">
        <v>33.799999999999997</v>
      </c>
      <c r="D28" s="36">
        <v>27.8</v>
      </c>
      <c r="E28" s="36">
        <v>6</v>
      </c>
      <c r="F28" s="37">
        <v>102921</v>
      </c>
      <c r="G28" s="36"/>
      <c r="H28" s="38">
        <f>F28*'vstupni data'!$B$21</f>
        <v>2243677.8000000003</v>
      </c>
      <c r="I28" s="39">
        <f t="shared" si="0"/>
        <v>3045.0000000000005</v>
      </c>
      <c r="J28" s="40">
        <f>I28*'vstupni data'!$B$21</f>
        <v>66381.000000000015</v>
      </c>
      <c r="K28" s="41">
        <v>83</v>
      </c>
      <c r="L28" s="42">
        <f>K28*(1+'vstupni data'!$G$10)</f>
        <v>107.9</v>
      </c>
      <c r="M28" s="42">
        <f>K28*(1+'vstupni data'!$G$4)</f>
        <v>41.5</v>
      </c>
    </row>
    <row r="29" spans="1:13" ht="18.899999999999999" customHeight="1" x14ac:dyDescent="0.3">
      <c r="A29" s="35">
        <v>27</v>
      </c>
      <c r="B29" s="36" t="s">
        <v>87</v>
      </c>
      <c r="C29" s="36">
        <v>34.200000000000003</v>
      </c>
      <c r="D29" s="36">
        <v>28.2</v>
      </c>
      <c r="E29" s="36">
        <v>6</v>
      </c>
      <c r="F29" s="37">
        <v>104139</v>
      </c>
      <c r="G29" s="36"/>
      <c r="H29" s="38">
        <f>F29*'vstupni data'!$B$21</f>
        <v>2270230.2000000002</v>
      </c>
      <c r="I29" s="39">
        <f t="shared" si="0"/>
        <v>3044.9999999999995</v>
      </c>
      <c r="J29" s="40">
        <f>I29*'vstupni data'!$B$21</f>
        <v>66380.999999999985</v>
      </c>
      <c r="K29" s="41">
        <v>83</v>
      </c>
      <c r="L29" s="42">
        <f>K29*(1+'vstupni data'!$G$10)</f>
        <v>107.9</v>
      </c>
      <c r="M29" s="42">
        <f>K29*(1+'vstupni data'!$G$4)</f>
        <v>41.5</v>
      </c>
    </row>
    <row r="30" spans="1:13" ht="18.899999999999999" customHeight="1" x14ac:dyDescent="0.3">
      <c r="A30" s="35">
        <v>28</v>
      </c>
      <c r="B30" s="36" t="s">
        <v>88</v>
      </c>
      <c r="C30" s="36">
        <v>33.799999999999997</v>
      </c>
      <c r="D30" s="36">
        <v>27.8</v>
      </c>
      <c r="E30" s="36">
        <v>6</v>
      </c>
      <c r="F30" s="37">
        <v>102921</v>
      </c>
      <c r="G30" s="36"/>
      <c r="H30" s="38">
        <f>F30*'vstupni data'!$B$21</f>
        <v>2243677.8000000003</v>
      </c>
      <c r="I30" s="39">
        <f t="shared" si="0"/>
        <v>3045.0000000000005</v>
      </c>
      <c r="J30" s="40">
        <f>I30*'vstupni data'!$B$21</f>
        <v>66381.000000000015</v>
      </c>
      <c r="K30" s="41">
        <v>83</v>
      </c>
      <c r="L30" s="42">
        <f>K30*(1+'vstupni data'!$G$10)</f>
        <v>107.9</v>
      </c>
      <c r="M30" s="42">
        <f>K30*(1+'vstupni data'!$G$4)</f>
        <v>41.5</v>
      </c>
    </row>
    <row r="31" spans="1:13" ht="18.899999999999999" customHeight="1" x14ac:dyDescent="0.3">
      <c r="A31" s="35">
        <v>29</v>
      </c>
      <c r="B31" s="36" t="s">
        <v>89</v>
      </c>
      <c r="C31" s="36">
        <v>33.799999999999997</v>
      </c>
      <c r="D31" s="36">
        <v>27.8</v>
      </c>
      <c r="E31" s="36">
        <v>6</v>
      </c>
      <c r="F31" s="37">
        <v>102921</v>
      </c>
      <c r="G31" s="36"/>
      <c r="H31" s="38">
        <f>F31*'vstupni data'!$B$21</f>
        <v>2243677.8000000003</v>
      </c>
      <c r="I31" s="39">
        <f t="shared" si="0"/>
        <v>3045.0000000000005</v>
      </c>
      <c r="J31" s="40">
        <f>I31*'vstupni data'!$B$21</f>
        <v>66381.000000000015</v>
      </c>
      <c r="K31" s="41">
        <v>83</v>
      </c>
      <c r="L31" s="42">
        <f>K31*(1+'vstupni data'!$G$10)</f>
        <v>107.9</v>
      </c>
      <c r="M31" s="42">
        <f>K31*(1+'vstupni data'!$G$4)</f>
        <v>41.5</v>
      </c>
    </row>
    <row r="32" spans="1:13" ht="18.899999999999999" customHeight="1" x14ac:dyDescent="0.3">
      <c r="A32" s="35">
        <v>30</v>
      </c>
      <c r="B32" s="36" t="s">
        <v>90</v>
      </c>
      <c r="C32" s="36">
        <v>34.200000000000003</v>
      </c>
      <c r="D32" s="36">
        <v>28.2</v>
      </c>
      <c r="E32" s="36">
        <v>6</v>
      </c>
      <c r="F32" s="37">
        <v>104139</v>
      </c>
      <c r="G32" s="36"/>
      <c r="H32" s="38">
        <f>F32*'vstupni data'!$B$21</f>
        <v>2270230.2000000002</v>
      </c>
      <c r="I32" s="39">
        <f t="shared" si="0"/>
        <v>3044.9999999999995</v>
      </c>
      <c r="J32" s="40">
        <f>I32*'vstupni data'!$B$21</f>
        <v>66380.999999999985</v>
      </c>
      <c r="K32" s="41">
        <v>83</v>
      </c>
      <c r="L32" s="42">
        <f>K32*(1+'vstupni data'!$G$10)</f>
        <v>107.9</v>
      </c>
      <c r="M32" s="42">
        <f>K32*(1+'vstupni data'!$G$4)</f>
        <v>41.5</v>
      </c>
    </row>
    <row r="33" spans="1:13" ht="18.899999999999999" customHeight="1" x14ac:dyDescent="0.3">
      <c r="A33" s="35">
        <v>31</v>
      </c>
      <c r="B33" s="36" t="s">
        <v>91</v>
      </c>
      <c r="C33" s="36">
        <v>63.7</v>
      </c>
      <c r="D33" s="36">
        <v>56.3</v>
      </c>
      <c r="E33" s="36">
        <v>7.4</v>
      </c>
      <c r="F33" s="37">
        <v>193967</v>
      </c>
      <c r="G33" s="36"/>
      <c r="H33" s="38">
        <f>F33*'vstupni data'!$B$21</f>
        <v>4228480.6000000006</v>
      </c>
      <c r="I33" s="39">
        <f t="shared" si="0"/>
        <v>3045.0078492935636</v>
      </c>
      <c r="J33" s="40">
        <f>I33*'vstupni data'!$B$21</f>
        <v>66381.171114599681</v>
      </c>
      <c r="K33" s="41">
        <v>130.69999999999999</v>
      </c>
      <c r="L33" s="42">
        <f>K33*(1+'vstupni data'!$G$10)</f>
        <v>169.91</v>
      </c>
      <c r="M33" s="42">
        <f>K33*(1+'vstupni data'!$G$4)</f>
        <v>65.349999999999994</v>
      </c>
    </row>
    <row r="34" spans="1:13" ht="18.899999999999999" customHeight="1" x14ac:dyDescent="0.3">
      <c r="A34" s="35">
        <v>32</v>
      </c>
      <c r="B34" s="36" t="s">
        <v>92</v>
      </c>
      <c r="C34" s="36">
        <v>51.5</v>
      </c>
      <c r="D34" s="36">
        <v>39.5</v>
      </c>
      <c r="E34" s="36">
        <v>12</v>
      </c>
      <c r="F34" s="37">
        <v>156818</v>
      </c>
      <c r="G34" s="36"/>
      <c r="H34" s="38">
        <f>F34*'vstupni data'!$B$21</f>
        <v>3418632.4</v>
      </c>
      <c r="I34" s="39">
        <f t="shared" si="0"/>
        <v>3045.009708737864</v>
      </c>
      <c r="J34" s="40">
        <f>I34*'vstupni data'!$B$21</f>
        <v>66381.211650485435</v>
      </c>
      <c r="K34" s="41">
        <v>115.4</v>
      </c>
      <c r="L34" s="42">
        <f>K34*(1+'vstupni data'!$G$10)</f>
        <v>150.02000000000001</v>
      </c>
      <c r="M34" s="42">
        <f>K34*(1+'vstupni data'!$G$4)</f>
        <v>57.7</v>
      </c>
    </row>
    <row r="35" spans="1:13" ht="18.899999999999999" customHeight="1" x14ac:dyDescent="0.3">
      <c r="A35" s="35">
        <v>33</v>
      </c>
      <c r="B35" s="36" t="s">
        <v>93</v>
      </c>
      <c r="C35" s="36">
        <v>60.8</v>
      </c>
      <c r="D35" s="36">
        <v>53.4</v>
      </c>
      <c r="E35" s="36">
        <v>7.4</v>
      </c>
      <c r="F35" s="37">
        <v>189605</v>
      </c>
      <c r="G35" s="36"/>
      <c r="H35" s="38">
        <f>F35*'vstupni data'!$B$21</f>
        <v>4133389</v>
      </c>
      <c r="I35" s="39">
        <f t="shared" si="0"/>
        <v>3118.5032894736842</v>
      </c>
      <c r="J35" s="40">
        <f>I35*'vstupni data'!$B$21</f>
        <v>67983.37171052632</v>
      </c>
      <c r="K35" s="41">
        <v>130.69999999999999</v>
      </c>
      <c r="L35" s="42">
        <f>K35*(1+'vstupni data'!$G$10)</f>
        <v>169.91</v>
      </c>
      <c r="M35" s="42">
        <f>K35*(1+'vstupni data'!$G$4)</f>
        <v>65.349999999999994</v>
      </c>
    </row>
    <row r="36" spans="1:13" ht="18.899999999999999" customHeight="1" x14ac:dyDescent="0.3">
      <c r="A36" s="35">
        <v>34</v>
      </c>
      <c r="B36" s="36" t="s">
        <v>94</v>
      </c>
      <c r="C36" s="36">
        <v>34.200000000000003</v>
      </c>
      <c r="D36" s="36">
        <v>28.2</v>
      </c>
      <c r="E36" s="36">
        <v>6</v>
      </c>
      <c r="F36" s="37">
        <v>106653</v>
      </c>
      <c r="G36" s="36"/>
      <c r="H36" s="38">
        <f>F36*'vstupni data'!$B$21</f>
        <v>2325035.4</v>
      </c>
      <c r="I36" s="39">
        <f t="shared" si="0"/>
        <v>3118.5087719298244</v>
      </c>
      <c r="J36" s="40">
        <f>I36*'vstupni data'!$B$21</f>
        <v>67983.491228070168</v>
      </c>
      <c r="K36" s="41">
        <v>83</v>
      </c>
      <c r="L36" s="42">
        <f>K36*(1+'vstupni data'!$G$10)</f>
        <v>107.9</v>
      </c>
      <c r="M36" s="42">
        <f>K36*(1+'vstupni data'!$G$4)</f>
        <v>41.5</v>
      </c>
    </row>
    <row r="37" spans="1:13" ht="18.899999999999999" customHeight="1" x14ac:dyDescent="0.3">
      <c r="A37" s="35">
        <v>35</v>
      </c>
      <c r="B37" s="36" t="s">
        <v>95</v>
      </c>
      <c r="C37" s="36">
        <v>33.799999999999997</v>
      </c>
      <c r="D37" s="36">
        <v>27.8</v>
      </c>
      <c r="E37" s="36">
        <v>6</v>
      </c>
      <c r="F37" s="37">
        <v>105405</v>
      </c>
      <c r="G37" s="36"/>
      <c r="H37" s="38">
        <f>F37*'vstupni data'!$B$21</f>
        <v>2297829</v>
      </c>
      <c r="I37" s="39">
        <f t="shared" si="0"/>
        <v>3118.4911242603553</v>
      </c>
      <c r="J37" s="40">
        <f>I37*'vstupni data'!$B$21</f>
        <v>67983.106508875746</v>
      </c>
      <c r="K37" s="41">
        <v>83</v>
      </c>
      <c r="L37" s="42">
        <f>K37*(1+'vstupni data'!$G$10)</f>
        <v>107.9</v>
      </c>
      <c r="M37" s="42">
        <f>K37*(1+'vstupni data'!$G$4)</f>
        <v>41.5</v>
      </c>
    </row>
    <row r="38" spans="1:13" ht="18.899999999999999" customHeight="1" x14ac:dyDescent="0.3">
      <c r="A38" s="35">
        <v>36</v>
      </c>
      <c r="B38" s="36" t="s">
        <v>96</v>
      </c>
      <c r="C38" s="36">
        <v>33.799999999999997</v>
      </c>
      <c r="D38" s="36">
        <v>27.8</v>
      </c>
      <c r="E38" s="36">
        <v>6</v>
      </c>
      <c r="F38" s="37">
        <v>105405</v>
      </c>
      <c r="G38" s="36"/>
      <c r="H38" s="38">
        <f>F38*'vstupni data'!$B$21</f>
        <v>2297829</v>
      </c>
      <c r="I38" s="39">
        <f t="shared" si="0"/>
        <v>3118.4911242603553</v>
      </c>
      <c r="J38" s="40">
        <f>I38*'vstupni data'!$B$21</f>
        <v>67983.106508875746</v>
      </c>
      <c r="K38" s="41">
        <v>83</v>
      </c>
      <c r="L38" s="42">
        <f>K38*(1+'vstupni data'!$G$10)</f>
        <v>107.9</v>
      </c>
      <c r="M38" s="42">
        <f>K38*(1+'vstupni data'!$G$4)</f>
        <v>41.5</v>
      </c>
    </row>
    <row r="39" spans="1:13" ht="18.899999999999999" customHeight="1" x14ac:dyDescent="0.3">
      <c r="A39" s="35">
        <v>37</v>
      </c>
      <c r="B39" s="36" t="s">
        <v>97</v>
      </c>
      <c r="C39" s="36">
        <v>34.200000000000003</v>
      </c>
      <c r="D39" s="36">
        <v>28.2</v>
      </c>
      <c r="E39" s="36">
        <v>6</v>
      </c>
      <c r="F39" s="37">
        <v>106653</v>
      </c>
      <c r="G39" s="36"/>
      <c r="H39" s="38">
        <f>F39*'vstupni data'!$B$21</f>
        <v>2325035.4</v>
      </c>
      <c r="I39" s="39">
        <f t="shared" si="0"/>
        <v>3118.5087719298244</v>
      </c>
      <c r="J39" s="40">
        <f>I39*'vstupni data'!$B$21</f>
        <v>67983.491228070168</v>
      </c>
      <c r="K39" s="41">
        <v>83</v>
      </c>
      <c r="L39" s="42">
        <f>K39*(1+'vstupni data'!$G$10)</f>
        <v>107.9</v>
      </c>
      <c r="M39" s="42">
        <f>K39*(1+'vstupni data'!$G$4)</f>
        <v>41.5</v>
      </c>
    </row>
    <row r="40" spans="1:13" ht="18.899999999999999" customHeight="1" x14ac:dyDescent="0.3">
      <c r="A40" s="35">
        <v>38</v>
      </c>
      <c r="B40" s="36" t="s">
        <v>98</v>
      </c>
      <c r="C40" s="36">
        <v>33.799999999999997</v>
      </c>
      <c r="D40" s="36">
        <v>27.8</v>
      </c>
      <c r="E40" s="36">
        <v>6</v>
      </c>
      <c r="F40" s="37">
        <v>105405</v>
      </c>
      <c r="G40" s="36"/>
      <c r="H40" s="38">
        <f>F40*'vstupni data'!$B$21</f>
        <v>2297829</v>
      </c>
      <c r="I40" s="39">
        <f t="shared" si="0"/>
        <v>3118.4911242603553</v>
      </c>
      <c r="J40" s="40">
        <f>I40*'vstupni data'!$B$21</f>
        <v>67983.106508875746</v>
      </c>
      <c r="K40" s="41">
        <v>83</v>
      </c>
      <c r="L40" s="42">
        <f>K40*(1+'vstupni data'!$G$10)</f>
        <v>107.9</v>
      </c>
      <c r="M40" s="42">
        <f>K40*(1+'vstupni data'!$G$4)</f>
        <v>41.5</v>
      </c>
    </row>
    <row r="41" spans="1:13" ht="18.899999999999999" customHeight="1" x14ac:dyDescent="0.3">
      <c r="A41" s="35">
        <v>39</v>
      </c>
      <c r="B41" s="36" t="s">
        <v>99</v>
      </c>
      <c r="C41" s="36">
        <v>33.799999999999997</v>
      </c>
      <c r="D41" s="36">
        <v>27.8</v>
      </c>
      <c r="E41" s="36">
        <v>6</v>
      </c>
      <c r="F41" s="37">
        <v>105405</v>
      </c>
      <c r="G41" s="36"/>
      <c r="H41" s="38">
        <f>F41*'vstupni data'!$B$21</f>
        <v>2297829</v>
      </c>
      <c r="I41" s="39">
        <f t="shared" si="0"/>
        <v>3118.4911242603553</v>
      </c>
      <c r="J41" s="40">
        <f>I41*'vstupni data'!$B$21</f>
        <v>67983.106508875746</v>
      </c>
      <c r="K41" s="41">
        <v>83</v>
      </c>
      <c r="L41" s="42">
        <f>K41*(1+'vstupni data'!$G$10)</f>
        <v>107.9</v>
      </c>
      <c r="M41" s="42">
        <f>K41*(1+'vstupni data'!$G$4)</f>
        <v>41.5</v>
      </c>
    </row>
    <row r="42" spans="1:13" ht="18.899999999999999" customHeight="1" x14ac:dyDescent="0.3">
      <c r="A42" s="35">
        <v>40</v>
      </c>
      <c r="B42" s="36" t="s">
        <v>100</v>
      </c>
      <c r="C42" s="36">
        <v>34.200000000000003</v>
      </c>
      <c r="D42" s="36">
        <v>28.2</v>
      </c>
      <c r="E42" s="36">
        <v>6</v>
      </c>
      <c r="F42" s="37">
        <v>106653</v>
      </c>
      <c r="G42" s="36"/>
      <c r="H42" s="38">
        <f>F42*'vstupni data'!$B$21</f>
        <v>2325035.4</v>
      </c>
      <c r="I42" s="39">
        <f t="shared" si="0"/>
        <v>3118.5087719298244</v>
      </c>
      <c r="J42" s="40">
        <f>I42*'vstupni data'!$B$21</f>
        <v>67983.491228070168</v>
      </c>
      <c r="K42" s="41">
        <v>83</v>
      </c>
      <c r="L42" s="42">
        <f>K42*(1+'vstupni data'!$G$10)</f>
        <v>107.9</v>
      </c>
      <c r="M42" s="42">
        <f>K42*(1+'vstupni data'!$G$4)</f>
        <v>41.5</v>
      </c>
    </row>
    <row r="43" spans="1:13" ht="18.899999999999999" customHeight="1" x14ac:dyDescent="0.3">
      <c r="A43" s="35">
        <v>41</v>
      </c>
      <c r="B43" s="36" t="s">
        <v>101</v>
      </c>
      <c r="C43" s="36">
        <v>33.799999999999997</v>
      </c>
      <c r="D43" s="36">
        <v>27.8</v>
      </c>
      <c r="E43" s="36">
        <v>6</v>
      </c>
      <c r="F43" s="37">
        <v>105405</v>
      </c>
      <c r="G43" s="36"/>
      <c r="H43" s="38">
        <f>F43*'vstupni data'!$B$21</f>
        <v>2297829</v>
      </c>
      <c r="I43" s="39">
        <f t="shared" si="0"/>
        <v>3118.4911242603553</v>
      </c>
      <c r="J43" s="40">
        <f>I43*'vstupni data'!$B$21</f>
        <v>67983.106508875746</v>
      </c>
      <c r="K43" s="41">
        <v>83</v>
      </c>
      <c r="L43" s="42">
        <f>K43*(1+'vstupni data'!$G$10)</f>
        <v>107.9</v>
      </c>
      <c r="M43" s="42">
        <f>K43*(1+'vstupni data'!$G$4)</f>
        <v>41.5</v>
      </c>
    </row>
    <row r="44" spans="1:13" ht="18.899999999999999" customHeight="1" x14ac:dyDescent="0.3">
      <c r="A44" s="35">
        <v>42</v>
      </c>
      <c r="B44" s="36" t="s">
        <v>102</v>
      </c>
      <c r="C44" s="36">
        <v>33.799999999999997</v>
      </c>
      <c r="D44" s="36">
        <v>27.8</v>
      </c>
      <c r="E44" s="36">
        <v>6</v>
      </c>
      <c r="F44" s="37">
        <v>105405</v>
      </c>
      <c r="G44" s="36"/>
      <c r="H44" s="38">
        <f>F44*'vstupni data'!$B$21</f>
        <v>2297829</v>
      </c>
      <c r="I44" s="39">
        <f t="shared" si="0"/>
        <v>3118.4911242603553</v>
      </c>
      <c r="J44" s="40">
        <f>I44*'vstupni data'!$B$21</f>
        <v>67983.106508875746</v>
      </c>
      <c r="K44" s="41">
        <v>83</v>
      </c>
      <c r="L44" s="42">
        <f>K44*(1+'vstupni data'!$G$10)</f>
        <v>107.9</v>
      </c>
      <c r="M44" s="42">
        <f>K44*(1+'vstupni data'!$G$4)</f>
        <v>41.5</v>
      </c>
    </row>
    <row r="45" spans="1:13" ht="18.899999999999999" customHeight="1" x14ac:dyDescent="0.3">
      <c r="A45" s="35">
        <v>43</v>
      </c>
      <c r="B45" s="36" t="s">
        <v>103</v>
      </c>
      <c r="C45" s="36">
        <v>34.200000000000003</v>
      </c>
      <c r="D45" s="36">
        <v>28.2</v>
      </c>
      <c r="E45" s="36">
        <v>6</v>
      </c>
      <c r="F45" s="37">
        <v>106653</v>
      </c>
      <c r="G45" s="36"/>
      <c r="H45" s="38">
        <f>F45*'vstupni data'!$B$21</f>
        <v>2325035.4</v>
      </c>
      <c r="I45" s="39">
        <f t="shared" si="0"/>
        <v>3118.5087719298244</v>
      </c>
      <c r="J45" s="40">
        <f>I45*'vstupni data'!$B$21</f>
        <v>67983.491228070168</v>
      </c>
      <c r="K45" s="41">
        <v>83</v>
      </c>
      <c r="L45" s="42">
        <f>K45*(1+'vstupni data'!$G$10)</f>
        <v>107.9</v>
      </c>
      <c r="M45" s="42">
        <f>K45*(1+'vstupni data'!$G$4)</f>
        <v>41.5</v>
      </c>
    </row>
    <row r="46" spans="1:13" ht="18.899999999999999" customHeight="1" x14ac:dyDescent="0.3">
      <c r="A46" s="35">
        <v>44</v>
      </c>
      <c r="B46" s="36" t="s">
        <v>104</v>
      </c>
      <c r="C46" s="36">
        <v>63.7</v>
      </c>
      <c r="D46" s="36">
        <v>56.3</v>
      </c>
      <c r="E46" s="36">
        <v>7.4</v>
      </c>
      <c r="F46" s="37">
        <v>198648</v>
      </c>
      <c r="G46" s="36"/>
      <c r="H46" s="38">
        <f>F46*'vstupni data'!$B$21</f>
        <v>4330526.4000000004</v>
      </c>
      <c r="I46" s="39">
        <f t="shared" si="0"/>
        <v>3118.4929356357925</v>
      </c>
      <c r="J46" s="40">
        <f>I46*'vstupni data'!$B$21</f>
        <v>67983.145996860272</v>
      </c>
      <c r="K46" s="41">
        <v>130.69999999999999</v>
      </c>
      <c r="L46" s="42">
        <f>K46*(1+'vstupni data'!$G$10)</f>
        <v>169.91</v>
      </c>
      <c r="M46" s="42">
        <f>K46*(1+'vstupni data'!$G$4)</f>
        <v>65.349999999999994</v>
      </c>
    </row>
    <row r="47" spans="1:13" ht="18.899999999999999" customHeight="1" x14ac:dyDescent="0.3">
      <c r="A47" s="35">
        <v>45</v>
      </c>
      <c r="B47" s="36" t="s">
        <v>105</v>
      </c>
      <c r="C47" s="36">
        <v>51.5</v>
      </c>
      <c r="D47" s="36">
        <v>39.5</v>
      </c>
      <c r="E47" s="36">
        <v>12</v>
      </c>
      <c r="F47" s="37">
        <v>160603</v>
      </c>
      <c r="G47" s="36"/>
      <c r="H47" s="38">
        <f>F47*'vstupni data'!$B$21</f>
        <v>3501145.4</v>
      </c>
      <c r="I47" s="39">
        <f t="shared" si="0"/>
        <v>3118.5048543689322</v>
      </c>
      <c r="J47" s="40">
        <f>I47*'vstupni data'!$B$21</f>
        <v>67983.40582524272</v>
      </c>
      <c r="K47" s="41">
        <v>115.4</v>
      </c>
      <c r="L47" s="42">
        <f>K47*(1+'vstupni data'!$G$10)</f>
        <v>150.02000000000001</v>
      </c>
      <c r="M47" s="42">
        <f>K47*(1+'vstupni data'!$G$4)</f>
        <v>57.7</v>
      </c>
    </row>
    <row r="48" spans="1:13" ht="18.899999999999999" customHeight="1" x14ac:dyDescent="0.3">
      <c r="A48" s="35">
        <v>46</v>
      </c>
      <c r="B48" s="36" t="s">
        <v>106</v>
      </c>
      <c r="C48" s="36">
        <v>60.8</v>
      </c>
      <c r="D48" s="36">
        <v>53.4</v>
      </c>
      <c r="E48" s="36">
        <v>7.4</v>
      </c>
      <c r="F48" s="37">
        <v>194712</v>
      </c>
      <c r="G48" s="36"/>
      <c r="H48" s="38">
        <f>F48*'vstupni data'!$B$21</f>
        <v>4244721.6000000006</v>
      </c>
      <c r="I48" s="39">
        <f t="shared" si="0"/>
        <v>3202.5</v>
      </c>
      <c r="J48" s="40">
        <f>I48*'vstupni data'!$B$21</f>
        <v>69814.5</v>
      </c>
      <c r="K48" s="41">
        <v>136.9</v>
      </c>
      <c r="L48" s="42">
        <f>K48*(1+'vstupni data'!$G$10)</f>
        <v>177.97000000000003</v>
      </c>
      <c r="M48" s="42">
        <f>K48*(1+'vstupni data'!$G$4)</f>
        <v>68.45</v>
      </c>
    </row>
    <row r="49" spans="1:13" ht="18.899999999999999" customHeight="1" x14ac:dyDescent="0.3">
      <c r="A49" s="35">
        <v>47</v>
      </c>
      <c r="B49" s="36" t="s">
        <v>107</v>
      </c>
      <c r="C49" s="36">
        <v>34.200000000000003</v>
      </c>
      <c r="D49" s="36">
        <v>28.2</v>
      </c>
      <c r="E49" s="36">
        <v>6</v>
      </c>
      <c r="F49" s="37">
        <v>109526</v>
      </c>
      <c r="G49" s="36"/>
      <c r="H49" s="38">
        <f>F49*'vstupni data'!$B$21</f>
        <v>2387666.8000000003</v>
      </c>
      <c r="I49" s="39">
        <f t="shared" si="0"/>
        <v>3202.5146198830407</v>
      </c>
      <c r="J49" s="40">
        <f>I49*'vstupni data'!$B$21</f>
        <v>69814.818713450295</v>
      </c>
      <c r="K49" s="41">
        <v>83</v>
      </c>
      <c r="L49" s="42">
        <f>K49*(1+'vstupni data'!$G$10)</f>
        <v>107.9</v>
      </c>
      <c r="M49" s="42">
        <f>K49*(1+'vstupni data'!$G$4)</f>
        <v>41.5</v>
      </c>
    </row>
    <row r="50" spans="1:13" ht="18.899999999999999" customHeight="1" x14ac:dyDescent="0.3">
      <c r="A50" s="35">
        <v>48</v>
      </c>
      <c r="B50" s="36" t="s">
        <v>108</v>
      </c>
      <c r="C50" s="36">
        <v>33.799999999999997</v>
      </c>
      <c r="D50" s="36">
        <v>27.8</v>
      </c>
      <c r="E50" s="36">
        <v>6</v>
      </c>
      <c r="F50" s="37">
        <v>108245</v>
      </c>
      <c r="G50" s="36"/>
      <c r="H50" s="38">
        <f>F50*'vstupni data'!$B$21</f>
        <v>2359741</v>
      </c>
      <c r="I50" s="39">
        <f t="shared" si="0"/>
        <v>3202.5147928994083</v>
      </c>
      <c r="J50" s="40">
        <f>I50*'vstupni data'!$B$21</f>
        <v>69814.8224852071</v>
      </c>
      <c r="K50" s="41">
        <v>83</v>
      </c>
      <c r="L50" s="42">
        <f>K50*(1+'vstupni data'!$G$10)</f>
        <v>107.9</v>
      </c>
      <c r="M50" s="42">
        <f>K50*(1+'vstupni data'!$G$4)</f>
        <v>41.5</v>
      </c>
    </row>
    <row r="51" spans="1:13" ht="18.899999999999999" customHeight="1" x14ac:dyDescent="0.3">
      <c r="A51" s="35">
        <v>49</v>
      </c>
      <c r="B51" s="36" t="s">
        <v>109</v>
      </c>
      <c r="C51" s="36">
        <v>33.799999999999997</v>
      </c>
      <c r="D51" s="36">
        <v>27.8</v>
      </c>
      <c r="E51" s="36">
        <v>6</v>
      </c>
      <c r="F51" s="37">
        <v>108245</v>
      </c>
      <c r="G51" s="36"/>
      <c r="H51" s="38">
        <f>F51*'vstupni data'!$B$21</f>
        <v>2359741</v>
      </c>
      <c r="I51" s="39">
        <f t="shared" si="0"/>
        <v>3202.5147928994083</v>
      </c>
      <c r="J51" s="40">
        <f>I51*'vstupni data'!$B$21</f>
        <v>69814.8224852071</v>
      </c>
      <c r="K51" s="41">
        <v>83</v>
      </c>
      <c r="L51" s="42">
        <f>K51*(1+'vstupni data'!$G$10)</f>
        <v>107.9</v>
      </c>
      <c r="M51" s="42">
        <f>K51*(1+'vstupni data'!$G$4)</f>
        <v>41.5</v>
      </c>
    </row>
    <row r="52" spans="1:13" ht="18.899999999999999" customHeight="1" x14ac:dyDescent="0.3">
      <c r="A52" s="35">
        <v>50</v>
      </c>
      <c r="B52" s="36" t="s">
        <v>110</v>
      </c>
      <c r="C52" s="36">
        <v>34.200000000000003</v>
      </c>
      <c r="D52" s="36">
        <v>28.2</v>
      </c>
      <c r="E52" s="36">
        <v>6</v>
      </c>
      <c r="F52" s="37">
        <v>109526</v>
      </c>
      <c r="G52" s="36"/>
      <c r="H52" s="38">
        <f>F52*'vstupni data'!$B$21</f>
        <v>2387666.8000000003</v>
      </c>
      <c r="I52" s="39">
        <f t="shared" si="0"/>
        <v>3202.5146198830407</v>
      </c>
      <c r="J52" s="40">
        <f>I52*'vstupni data'!$B$21</f>
        <v>69814.818713450295</v>
      </c>
      <c r="K52" s="41">
        <v>83</v>
      </c>
      <c r="L52" s="42">
        <f>K52*(1+'vstupni data'!$G$10)</f>
        <v>107.9</v>
      </c>
      <c r="M52" s="42">
        <f>K52*(1+'vstupni data'!$G$4)</f>
        <v>41.5</v>
      </c>
    </row>
    <row r="53" spans="1:13" ht="18.899999999999999" customHeight="1" x14ac:dyDescent="0.3">
      <c r="A53" s="35">
        <v>51</v>
      </c>
      <c r="B53" s="36" t="s">
        <v>111</v>
      </c>
      <c r="C53" s="36">
        <v>33.799999999999997</v>
      </c>
      <c r="D53" s="36">
        <v>27.8</v>
      </c>
      <c r="E53" s="36">
        <v>6</v>
      </c>
      <c r="F53" s="37">
        <v>108245</v>
      </c>
      <c r="G53" s="36"/>
      <c r="H53" s="38">
        <f>F53*'vstupni data'!$B$21</f>
        <v>2359741</v>
      </c>
      <c r="I53" s="39">
        <f t="shared" si="0"/>
        <v>3202.5147928994083</v>
      </c>
      <c r="J53" s="40">
        <f>I53*'vstupni data'!$B$21</f>
        <v>69814.8224852071</v>
      </c>
      <c r="K53" s="41">
        <v>83</v>
      </c>
      <c r="L53" s="42">
        <f>K53*(1+'vstupni data'!$G$10)</f>
        <v>107.9</v>
      </c>
      <c r="M53" s="42">
        <f>K53*(1+'vstupni data'!$G$4)</f>
        <v>41.5</v>
      </c>
    </row>
    <row r="54" spans="1:13" ht="18.899999999999999" customHeight="1" x14ac:dyDescent="0.3">
      <c r="A54" s="35">
        <v>52</v>
      </c>
      <c r="B54" s="36" t="s">
        <v>112</v>
      </c>
      <c r="C54" s="36">
        <v>33.799999999999997</v>
      </c>
      <c r="D54" s="36">
        <v>27.8</v>
      </c>
      <c r="E54" s="36">
        <v>6</v>
      </c>
      <c r="F54" s="37">
        <v>108245</v>
      </c>
      <c r="G54" s="36"/>
      <c r="H54" s="38">
        <f>F54*'vstupni data'!$B$21</f>
        <v>2359741</v>
      </c>
      <c r="I54" s="39">
        <f t="shared" si="0"/>
        <v>3202.5147928994083</v>
      </c>
      <c r="J54" s="40">
        <f>I54*'vstupni data'!$B$21</f>
        <v>69814.8224852071</v>
      </c>
      <c r="K54" s="41">
        <v>83</v>
      </c>
      <c r="L54" s="42">
        <f>K54*(1+'vstupni data'!$G$10)</f>
        <v>107.9</v>
      </c>
      <c r="M54" s="42">
        <f>K54*(1+'vstupni data'!$G$4)</f>
        <v>41.5</v>
      </c>
    </row>
    <row r="55" spans="1:13" ht="18.899999999999999" customHeight="1" x14ac:dyDescent="0.3">
      <c r="A55" s="35">
        <v>53</v>
      </c>
      <c r="B55" s="36" t="s">
        <v>113</v>
      </c>
      <c r="C55" s="36">
        <v>34.200000000000003</v>
      </c>
      <c r="D55" s="36">
        <v>28.2</v>
      </c>
      <c r="E55" s="36">
        <v>6</v>
      </c>
      <c r="F55" s="37">
        <v>109526</v>
      </c>
      <c r="G55" s="36"/>
      <c r="H55" s="38">
        <f>F55*'vstupni data'!$B$21</f>
        <v>2387666.8000000003</v>
      </c>
      <c r="I55" s="39">
        <f t="shared" si="0"/>
        <v>3202.5146198830407</v>
      </c>
      <c r="J55" s="40">
        <f>I55*'vstupni data'!$B$21</f>
        <v>69814.818713450295</v>
      </c>
      <c r="K55" s="41">
        <v>83</v>
      </c>
      <c r="L55" s="42">
        <f>K55*(1+'vstupni data'!$G$10)</f>
        <v>107.9</v>
      </c>
      <c r="M55" s="42">
        <f>K55*(1+'vstupni data'!$G$4)</f>
        <v>41.5</v>
      </c>
    </row>
    <row r="56" spans="1:13" ht="18.899999999999999" customHeight="1" x14ac:dyDescent="0.3">
      <c r="A56" s="35">
        <v>54</v>
      </c>
      <c r="B56" s="36" t="s">
        <v>114</v>
      </c>
      <c r="C56" s="36">
        <v>33.799999999999997</v>
      </c>
      <c r="D56" s="36">
        <v>27.8</v>
      </c>
      <c r="E56" s="36">
        <v>6</v>
      </c>
      <c r="F56" s="37">
        <v>108245</v>
      </c>
      <c r="G56" s="36"/>
      <c r="H56" s="38">
        <f>F56*'vstupni data'!$B$21</f>
        <v>2359741</v>
      </c>
      <c r="I56" s="39">
        <f t="shared" si="0"/>
        <v>3202.5147928994083</v>
      </c>
      <c r="J56" s="40">
        <f>I56*'vstupni data'!$B$21</f>
        <v>69814.8224852071</v>
      </c>
      <c r="K56" s="41">
        <v>83</v>
      </c>
      <c r="L56" s="42">
        <f>K56*(1+'vstupni data'!$G$10)</f>
        <v>107.9</v>
      </c>
      <c r="M56" s="42">
        <f>K56*(1+'vstupni data'!$G$4)</f>
        <v>41.5</v>
      </c>
    </row>
    <row r="57" spans="1:13" ht="18.899999999999999" customHeight="1" x14ac:dyDescent="0.3">
      <c r="A57" s="35">
        <v>55</v>
      </c>
      <c r="B57" s="36" t="s">
        <v>115</v>
      </c>
      <c r="C57" s="36">
        <v>33.799999999999997</v>
      </c>
      <c r="D57" s="36">
        <v>27.8</v>
      </c>
      <c r="E57" s="36">
        <v>6</v>
      </c>
      <c r="F57" s="37">
        <v>108245</v>
      </c>
      <c r="G57" s="36"/>
      <c r="H57" s="38">
        <f>F57*'vstupni data'!$B$21</f>
        <v>2359741</v>
      </c>
      <c r="I57" s="39">
        <f t="shared" si="0"/>
        <v>3202.5147928994083</v>
      </c>
      <c r="J57" s="40">
        <f>I57*'vstupni data'!$B$21</f>
        <v>69814.8224852071</v>
      </c>
      <c r="K57" s="41">
        <v>83</v>
      </c>
      <c r="L57" s="42">
        <f>K57*(1+'vstupni data'!$G$10)</f>
        <v>107.9</v>
      </c>
      <c r="M57" s="42">
        <f>K57*(1+'vstupni data'!$G$4)</f>
        <v>41.5</v>
      </c>
    </row>
    <row r="58" spans="1:13" ht="18.899999999999999" customHeight="1" x14ac:dyDescent="0.3">
      <c r="A58" s="35">
        <v>56</v>
      </c>
      <c r="B58" s="36" t="s">
        <v>116</v>
      </c>
      <c r="C58" s="36">
        <v>34.200000000000003</v>
      </c>
      <c r="D58" s="36">
        <v>28.2</v>
      </c>
      <c r="E58" s="36">
        <v>6</v>
      </c>
      <c r="F58" s="37">
        <v>109526</v>
      </c>
      <c r="G58" s="36"/>
      <c r="H58" s="38">
        <f>F58*'vstupni data'!$B$21</f>
        <v>2387666.8000000003</v>
      </c>
      <c r="I58" s="39">
        <f t="shared" si="0"/>
        <v>3202.5146198830407</v>
      </c>
      <c r="J58" s="40">
        <f>I58*'vstupni data'!$B$21</f>
        <v>69814.818713450295</v>
      </c>
      <c r="K58" s="41">
        <v>83</v>
      </c>
      <c r="L58" s="42">
        <f>K58*(1+'vstupni data'!$G$10)</f>
        <v>107.9</v>
      </c>
      <c r="M58" s="42">
        <f>K58*(1+'vstupni data'!$G$4)</f>
        <v>41.5</v>
      </c>
    </row>
    <row r="59" spans="1:13" ht="18.899999999999999" customHeight="1" x14ac:dyDescent="0.3">
      <c r="A59" s="35">
        <v>57</v>
      </c>
      <c r="B59" s="36" t="s">
        <v>117</v>
      </c>
      <c r="C59" s="36">
        <v>63.7</v>
      </c>
      <c r="D59" s="36">
        <v>56.3</v>
      </c>
      <c r="E59" s="36">
        <v>7.4</v>
      </c>
      <c r="F59" s="37">
        <v>203999</v>
      </c>
      <c r="G59" s="36"/>
      <c r="H59" s="38">
        <f>F59*'vstupni data'!$B$21</f>
        <v>4447178.2</v>
      </c>
      <c r="I59" s="39">
        <f t="shared" si="0"/>
        <v>3202.4960753532182</v>
      </c>
      <c r="J59" s="40">
        <f>I59*'vstupni data'!$B$21</f>
        <v>69814.414442700159</v>
      </c>
      <c r="K59" s="41">
        <v>136.9</v>
      </c>
      <c r="L59" s="42">
        <f>K59*(1+'vstupni data'!$G$10)</f>
        <v>177.97000000000003</v>
      </c>
      <c r="M59" s="42">
        <f>K59*(1+'vstupni data'!$G$4)</f>
        <v>68.45</v>
      </c>
    </row>
    <row r="60" spans="1:13" ht="18.899999999999999" customHeight="1" x14ac:dyDescent="0.3">
      <c r="A60" s="35">
        <v>58</v>
      </c>
      <c r="B60" s="36" t="s">
        <v>118</v>
      </c>
      <c r="C60" s="36">
        <v>51.5</v>
      </c>
      <c r="D60" s="36">
        <v>39.5</v>
      </c>
      <c r="E60" s="36">
        <v>12</v>
      </c>
      <c r="F60" s="37">
        <v>164929</v>
      </c>
      <c r="G60" s="36"/>
      <c r="H60" s="38">
        <f>F60*'vstupni data'!$B$21</f>
        <v>3595452.2</v>
      </c>
      <c r="I60" s="39">
        <f t="shared" si="0"/>
        <v>3202.5048543689322</v>
      </c>
      <c r="J60" s="40">
        <f>I60*'vstupni data'!$B$21</f>
        <v>69814.605825242732</v>
      </c>
      <c r="K60" s="41">
        <v>115.4</v>
      </c>
      <c r="L60" s="42">
        <f>K60*(1+'vstupni data'!$G$10)</f>
        <v>150.02000000000001</v>
      </c>
      <c r="M60" s="42">
        <f>K60*(1+'vstupni data'!$G$4)</f>
        <v>57.7</v>
      </c>
    </row>
    <row r="61" spans="1:13" ht="18.899999999999999" customHeight="1" x14ac:dyDescent="0.3">
      <c r="A61" s="35">
        <v>59</v>
      </c>
      <c r="B61" s="36" t="s">
        <v>119</v>
      </c>
      <c r="C61" s="36">
        <v>60.8</v>
      </c>
      <c r="D61" s="36">
        <v>53.4</v>
      </c>
      <c r="E61" s="36">
        <v>7.4</v>
      </c>
      <c r="F61" s="37">
        <v>194712</v>
      </c>
      <c r="G61" s="36"/>
      <c r="H61" s="38">
        <f>F61*'vstupni data'!$B$21</f>
        <v>4244721.6000000006</v>
      </c>
      <c r="I61" s="39">
        <f t="shared" si="0"/>
        <v>3202.5</v>
      </c>
      <c r="J61" s="40">
        <f>I61*'vstupni data'!$B$21</f>
        <v>69814.5</v>
      </c>
      <c r="K61" s="41">
        <v>136.9</v>
      </c>
      <c r="L61" s="42">
        <f>K61*(1+'vstupni data'!$G$10)</f>
        <v>177.97000000000003</v>
      </c>
      <c r="M61" s="42">
        <f>K61*(1+'vstupni data'!$G$4)</f>
        <v>68.45</v>
      </c>
    </row>
    <row r="62" spans="1:13" ht="18.899999999999999" customHeight="1" x14ac:dyDescent="0.3">
      <c r="A62" s="35">
        <v>60</v>
      </c>
      <c r="B62" s="36" t="s">
        <v>120</v>
      </c>
      <c r="C62" s="36">
        <v>34.200000000000003</v>
      </c>
      <c r="D62" s="36">
        <v>28.2</v>
      </c>
      <c r="E62" s="36">
        <v>6</v>
      </c>
      <c r="F62" s="37">
        <v>109526</v>
      </c>
      <c r="G62" s="36"/>
      <c r="H62" s="38">
        <f>F62*'vstupni data'!$B$21</f>
        <v>2387666.8000000003</v>
      </c>
      <c r="I62" s="39">
        <f t="shared" si="0"/>
        <v>3202.5146198830407</v>
      </c>
      <c r="J62" s="40">
        <f>I62*'vstupni data'!$B$21</f>
        <v>69814.818713450295</v>
      </c>
      <c r="K62" s="41">
        <v>83</v>
      </c>
      <c r="L62" s="42">
        <f>K62*(1+'vstupni data'!$G$10)</f>
        <v>107.9</v>
      </c>
      <c r="M62" s="42">
        <f>K62*(1+'vstupni data'!$G$4)</f>
        <v>41.5</v>
      </c>
    </row>
    <row r="63" spans="1:13" ht="18.899999999999999" customHeight="1" x14ac:dyDescent="0.3">
      <c r="A63" s="35">
        <v>61</v>
      </c>
      <c r="B63" s="36" t="s">
        <v>121</v>
      </c>
      <c r="C63" s="36">
        <v>33.799999999999997</v>
      </c>
      <c r="D63" s="36">
        <v>27.8</v>
      </c>
      <c r="E63" s="36">
        <v>6</v>
      </c>
      <c r="F63" s="37">
        <v>108245</v>
      </c>
      <c r="G63" s="36"/>
      <c r="H63" s="38">
        <f>F63*'vstupni data'!$B$21</f>
        <v>2359741</v>
      </c>
      <c r="I63" s="39">
        <f t="shared" si="0"/>
        <v>3202.5147928994083</v>
      </c>
      <c r="J63" s="40">
        <f>I63*'vstupni data'!$B$21</f>
        <v>69814.8224852071</v>
      </c>
      <c r="K63" s="41">
        <v>83</v>
      </c>
      <c r="L63" s="42">
        <f>K63*(1+'vstupni data'!$G$10)</f>
        <v>107.9</v>
      </c>
      <c r="M63" s="42">
        <f>K63*(1+'vstupni data'!$G$4)</f>
        <v>41.5</v>
      </c>
    </row>
    <row r="64" spans="1:13" ht="18.899999999999999" customHeight="1" x14ac:dyDescent="0.3">
      <c r="A64" s="35">
        <v>62</v>
      </c>
      <c r="B64" s="36" t="s">
        <v>122</v>
      </c>
      <c r="C64" s="36">
        <v>33.799999999999997</v>
      </c>
      <c r="D64" s="36">
        <v>27.8</v>
      </c>
      <c r="E64" s="36">
        <v>6</v>
      </c>
      <c r="F64" s="37">
        <v>108245</v>
      </c>
      <c r="G64" s="36"/>
      <c r="H64" s="38">
        <f>F64*'vstupni data'!$B$21</f>
        <v>2359741</v>
      </c>
      <c r="I64" s="39">
        <f t="shared" si="0"/>
        <v>3202.5147928994083</v>
      </c>
      <c r="J64" s="40">
        <f>I64*'vstupni data'!$B$21</f>
        <v>69814.8224852071</v>
      </c>
      <c r="K64" s="41">
        <v>83</v>
      </c>
      <c r="L64" s="42">
        <f>K64*(1+'vstupni data'!$G$10)</f>
        <v>107.9</v>
      </c>
      <c r="M64" s="42">
        <f>K64*(1+'vstupni data'!$G$4)</f>
        <v>41.5</v>
      </c>
    </row>
    <row r="65" spans="1:13" ht="18.899999999999999" customHeight="1" x14ac:dyDescent="0.3">
      <c r="A65" s="35">
        <v>63</v>
      </c>
      <c r="B65" s="36" t="s">
        <v>123</v>
      </c>
      <c r="C65" s="36">
        <v>34.200000000000003</v>
      </c>
      <c r="D65" s="36">
        <v>28.2</v>
      </c>
      <c r="E65" s="36">
        <v>6</v>
      </c>
      <c r="F65" s="37">
        <v>109526</v>
      </c>
      <c r="G65" s="36"/>
      <c r="H65" s="38">
        <f>F65*'vstupni data'!$B$21</f>
        <v>2387666.8000000003</v>
      </c>
      <c r="I65" s="39">
        <f t="shared" si="0"/>
        <v>3202.5146198830407</v>
      </c>
      <c r="J65" s="40">
        <f>I65*'vstupni data'!$B$21</f>
        <v>69814.818713450295</v>
      </c>
      <c r="K65" s="41">
        <v>83</v>
      </c>
      <c r="L65" s="42">
        <f>K65*(1+'vstupni data'!$G$10)</f>
        <v>107.9</v>
      </c>
      <c r="M65" s="42">
        <f>K65*(1+'vstupni data'!$G$4)</f>
        <v>41.5</v>
      </c>
    </row>
    <row r="66" spans="1:13" ht="18.899999999999999" customHeight="1" x14ac:dyDescent="0.3">
      <c r="A66" s="35">
        <v>64</v>
      </c>
      <c r="B66" s="36" t="s">
        <v>124</v>
      </c>
      <c r="C66" s="36">
        <v>33.799999999999997</v>
      </c>
      <c r="D66" s="36">
        <v>27.8</v>
      </c>
      <c r="E66" s="36">
        <v>6</v>
      </c>
      <c r="F66" s="37">
        <v>108245</v>
      </c>
      <c r="G66" s="36"/>
      <c r="H66" s="38">
        <f>F66*'vstupni data'!$B$21</f>
        <v>2359741</v>
      </c>
      <c r="I66" s="39">
        <f t="shared" si="0"/>
        <v>3202.5147928994083</v>
      </c>
      <c r="J66" s="40">
        <f>I66*'vstupni data'!$B$21</f>
        <v>69814.8224852071</v>
      </c>
      <c r="K66" s="41">
        <v>83</v>
      </c>
      <c r="L66" s="42">
        <f>K66*(1+'vstupni data'!$G$10)</f>
        <v>107.9</v>
      </c>
      <c r="M66" s="42">
        <f>K66*(1+'vstupni data'!$G$4)</f>
        <v>41.5</v>
      </c>
    </row>
    <row r="67" spans="1:13" ht="18.899999999999999" customHeight="1" x14ac:dyDescent="0.3">
      <c r="A67" s="35">
        <v>65</v>
      </c>
      <c r="B67" s="36" t="s">
        <v>125</v>
      </c>
      <c r="C67" s="36">
        <v>33.799999999999997</v>
      </c>
      <c r="D67" s="36">
        <v>27.8</v>
      </c>
      <c r="E67" s="36">
        <v>6</v>
      </c>
      <c r="F67" s="37">
        <v>108245</v>
      </c>
      <c r="G67" s="36"/>
      <c r="H67" s="38">
        <f>F67*'vstupni data'!$B$21</f>
        <v>2359741</v>
      </c>
      <c r="I67" s="39">
        <f t="shared" si="0"/>
        <v>3202.5147928994083</v>
      </c>
      <c r="J67" s="40">
        <f>I67*'vstupni data'!$B$21</f>
        <v>69814.8224852071</v>
      </c>
      <c r="K67" s="41">
        <v>83</v>
      </c>
      <c r="L67" s="42">
        <f>K67*(1+'vstupni data'!$G$10)</f>
        <v>107.9</v>
      </c>
      <c r="M67" s="42">
        <f>K67*(1+'vstupni data'!$G$4)</f>
        <v>41.5</v>
      </c>
    </row>
    <row r="68" spans="1:13" ht="18.899999999999999" customHeight="1" x14ac:dyDescent="0.3">
      <c r="A68" s="35">
        <v>66</v>
      </c>
      <c r="B68" s="36" t="s">
        <v>126</v>
      </c>
      <c r="C68" s="36">
        <v>34.200000000000003</v>
      </c>
      <c r="D68" s="36">
        <v>28.2</v>
      </c>
      <c r="E68" s="36">
        <v>6</v>
      </c>
      <c r="F68" s="37">
        <v>109526</v>
      </c>
      <c r="G68" s="36"/>
      <c r="H68" s="38">
        <f>F68*'vstupni data'!$B$21</f>
        <v>2387666.8000000003</v>
      </c>
      <c r="I68" s="39">
        <f t="shared" ref="I68:I131" si="1">F68/C68</f>
        <v>3202.5146198830407</v>
      </c>
      <c r="J68" s="40">
        <f>I68*'vstupni data'!$B$21</f>
        <v>69814.818713450295</v>
      </c>
      <c r="K68" s="41">
        <v>83</v>
      </c>
      <c r="L68" s="42">
        <f>K68*(1+'vstupni data'!$G$10)</f>
        <v>107.9</v>
      </c>
      <c r="M68" s="42">
        <f>K68*(1+'vstupni data'!$G$4)</f>
        <v>41.5</v>
      </c>
    </row>
    <row r="69" spans="1:13" ht="18.899999999999999" customHeight="1" x14ac:dyDescent="0.3">
      <c r="A69" s="35">
        <v>67</v>
      </c>
      <c r="B69" s="36" t="s">
        <v>127</v>
      </c>
      <c r="C69" s="36">
        <v>33.799999999999997</v>
      </c>
      <c r="D69" s="36">
        <v>27.8</v>
      </c>
      <c r="E69" s="36">
        <v>6</v>
      </c>
      <c r="F69" s="37">
        <v>108245</v>
      </c>
      <c r="G69" s="36"/>
      <c r="H69" s="38">
        <f>F69*'vstupni data'!$B$21</f>
        <v>2359741</v>
      </c>
      <c r="I69" s="39">
        <f t="shared" si="1"/>
        <v>3202.5147928994083</v>
      </c>
      <c r="J69" s="40">
        <f>I69*'vstupni data'!$B$21</f>
        <v>69814.8224852071</v>
      </c>
      <c r="K69" s="41">
        <v>83</v>
      </c>
      <c r="L69" s="42">
        <f>K69*(1+'vstupni data'!$G$10)</f>
        <v>107.9</v>
      </c>
      <c r="M69" s="42">
        <f>K69*(1+'vstupni data'!$G$4)</f>
        <v>41.5</v>
      </c>
    </row>
    <row r="70" spans="1:13" ht="18.899999999999999" customHeight="1" x14ac:dyDescent="0.3">
      <c r="A70" s="35">
        <v>68</v>
      </c>
      <c r="B70" s="36" t="s">
        <v>128</v>
      </c>
      <c r="C70" s="36">
        <v>33.799999999999997</v>
      </c>
      <c r="D70" s="36">
        <v>27.8</v>
      </c>
      <c r="E70" s="36">
        <v>6</v>
      </c>
      <c r="F70" s="37">
        <v>108245</v>
      </c>
      <c r="G70" s="36"/>
      <c r="H70" s="38">
        <f>F70*'vstupni data'!$B$21</f>
        <v>2359741</v>
      </c>
      <c r="I70" s="39">
        <f t="shared" si="1"/>
        <v>3202.5147928994083</v>
      </c>
      <c r="J70" s="40">
        <f>I70*'vstupni data'!$B$21</f>
        <v>69814.8224852071</v>
      </c>
      <c r="K70" s="41">
        <v>83</v>
      </c>
      <c r="L70" s="42">
        <f>K70*(1+'vstupni data'!$G$10)</f>
        <v>107.9</v>
      </c>
      <c r="M70" s="42">
        <f>K70*(1+'vstupni data'!$G$4)</f>
        <v>41.5</v>
      </c>
    </row>
    <row r="71" spans="1:13" ht="18.899999999999999" customHeight="1" x14ac:dyDescent="0.3">
      <c r="A71" s="35">
        <v>69</v>
      </c>
      <c r="B71" s="36" t="s">
        <v>129</v>
      </c>
      <c r="C71" s="36">
        <v>34.200000000000003</v>
      </c>
      <c r="D71" s="36">
        <v>28.2</v>
      </c>
      <c r="E71" s="36">
        <v>6</v>
      </c>
      <c r="F71" s="37">
        <v>109526</v>
      </c>
      <c r="G71" s="36"/>
      <c r="H71" s="38">
        <f>F71*'vstupni data'!$B$21</f>
        <v>2387666.8000000003</v>
      </c>
      <c r="I71" s="39">
        <f t="shared" si="1"/>
        <v>3202.5146198830407</v>
      </c>
      <c r="J71" s="40">
        <f>I71*'vstupni data'!$B$21</f>
        <v>69814.818713450295</v>
      </c>
      <c r="K71" s="41">
        <v>83</v>
      </c>
      <c r="L71" s="42">
        <f>K71*(1+'vstupni data'!$G$10)</f>
        <v>107.9</v>
      </c>
      <c r="M71" s="42">
        <f>K71*(1+'vstupni data'!$G$4)</f>
        <v>41.5</v>
      </c>
    </row>
    <row r="72" spans="1:13" ht="18.899999999999999" customHeight="1" x14ac:dyDescent="0.3">
      <c r="A72" s="35">
        <v>70</v>
      </c>
      <c r="B72" s="36" t="s">
        <v>130</v>
      </c>
      <c r="C72" s="36">
        <v>63.7</v>
      </c>
      <c r="D72" s="36">
        <v>56.3</v>
      </c>
      <c r="E72" s="36">
        <v>7.4</v>
      </c>
      <c r="F72" s="37">
        <v>203999</v>
      </c>
      <c r="G72" s="36"/>
      <c r="H72" s="38">
        <f>F72*'vstupni data'!$B$21</f>
        <v>4447178.2</v>
      </c>
      <c r="I72" s="39">
        <f t="shared" si="1"/>
        <v>3202.4960753532182</v>
      </c>
      <c r="J72" s="40">
        <f>I72*'vstupni data'!$B$21</f>
        <v>69814.414442700159</v>
      </c>
      <c r="K72" s="41">
        <v>136.9</v>
      </c>
      <c r="L72" s="42">
        <f>K72*(1+'vstupni data'!$G$10)</f>
        <v>177.97000000000003</v>
      </c>
      <c r="M72" s="42">
        <f>K72*(1+'vstupni data'!$G$4)</f>
        <v>68.45</v>
      </c>
    </row>
    <row r="73" spans="1:13" ht="18.899999999999999" customHeight="1" x14ac:dyDescent="0.3">
      <c r="A73" s="35">
        <v>71</v>
      </c>
      <c r="B73" s="36" t="s">
        <v>131</v>
      </c>
      <c r="C73" s="36">
        <v>51.5</v>
      </c>
      <c r="D73" s="36">
        <v>39.5</v>
      </c>
      <c r="E73" s="36">
        <v>12</v>
      </c>
      <c r="F73" s="37">
        <v>164929</v>
      </c>
      <c r="G73" s="36"/>
      <c r="H73" s="38">
        <f>F73*'vstupni data'!$B$21</f>
        <v>3595452.2</v>
      </c>
      <c r="I73" s="39">
        <f t="shared" si="1"/>
        <v>3202.5048543689322</v>
      </c>
      <c r="J73" s="40">
        <f>I73*'vstupni data'!$B$21</f>
        <v>69814.605825242732</v>
      </c>
      <c r="K73" s="41">
        <v>123.1</v>
      </c>
      <c r="L73" s="42">
        <f>K73*(1+'vstupni data'!$G$10)</f>
        <v>160.03</v>
      </c>
      <c r="M73" s="42">
        <f>K73*(1+'vstupni data'!$G$4)</f>
        <v>61.55</v>
      </c>
    </row>
    <row r="74" spans="1:13" ht="18.899999999999999" customHeight="1" x14ac:dyDescent="0.3">
      <c r="A74" s="35">
        <v>72</v>
      </c>
      <c r="B74" s="36" t="s">
        <v>132</v>
      </c>
      <c r="C74" s="36">
        <v>60.8</v>
      </c>
      <c r="D74" s="36">
        <v>53.4</v>
      </c>
      <c r="E74" s="36">
        <v>7.4</v>
      </c>
      <c r="F74" s="37">
        <v>197904</v>
      </c>
      <c r="G74" s="36"/>
      <c r="H74" s="38">
        <f>F74*'vstupni data'!$B$21</f>
        <v>4314307.2</v>
      </c>
      <c r="I74" s="39">
        <f t="shared" si="1"/>
        <v>3255</v>
      </c>
      <c r="J74" s="40">
        <f>I74*'vstupni data'!$B$21</f>
        <v>70959</v>
      </c>
      <c r="K74" s="41">
        <v>136.9</v>
      </c>
      <c r="L74" s="42">
        <f>K74*(1+'vstupni data'!$G$10)</f>
        <v>177.97000000000003</v>
      </c>
      <c r="M74" s="42">
        <f>K74*(1+'vstupni data'!$G$4)</f>
        <v>68.45</v>
      </c>
    </row>
    <row r="75" spans="1:13" ht="18.899999999999999" customHeight="1" x14ac:dyDescent="0.3">
      <c r="A75" s="35">
        <v>73</v>
      </c>
      <c r="B75" s="36" t="s">
        <v>133</v>
      </c>
      <c r="C75" s="36">
        <v>34.200000000000003</v>
      </c>
      <c r="D75" s="36">
        <v>28.2</v>
      </c>
      <c r="E75" s="36">
        <v>6</v>
      </c>
      <c r="F75" s="37">
        <v>111321</v>
      </c>
      <c r="G75" s="36"/>
      <c r="H75" s="38">
        <f>F75*'vstupni data'!$B$21</f>
        <v>2426797.8000000003</v>
      </c>
      <c r="I75" s="39">
        <f t="shared" si="1"/>
        <v>3254.9999999999995</v>
      </c>
      <c r="J75" s="40">
        <f>I75*'vstupni data'!$B$21</f>
        <v>70958.999999999985</v>
      </c>
      <c r="K75" s="41">
        <v>92.3</v>
      </c>
      <c r="L75" s="42">
        <f>K75*(1+'vstupni data'!$G$10)</f>
        <v>119.99</v>
      </c>
      <c r="M75" s="42">
        <f>K75*(1+'vstupni data'!$G$4)</f>
        <v>46.15</v>
      </c>
    </row>
    <row r="76" spans="1:13" ht="18.899999999999999" customHeight="1" x14ac:dyDescent="0.3">
      <c r="A76" s="35">
        <v>74</v>
      </c>
      <c r="B76" s="36" t="s">
        <v>134</v>
      </c>
      <c r="C76" s="36">
        <v>33.799999999999997</v>
      </c>
      <c r="D76" s="36">
        <v>27.8</v>
      </c>
      <c r="E76" s="36">
        <v>6</v>
      </c>
      <c r="F76" s="37">
        <v>110019</v>
      </c>
      <c r="G76" s="36"/>
      <c r="H76" s="38">
        <f>F76*'vstupni data'!$B$21</f>
        <v>2398414.2000000002</v>
      </c>
      <c r="I76" s="39">
        <f t="shared" si="1"/>
        <v>3255.0000000000005</v>
      </c>
      <c r="J76" s="40">
        <f>I76*'vstupni data'!$B$21</f>
        <v>70959.000000000015</v>
      </c>
      <c r="K76" s="41">
        <v>92.3</v>
      </c>
      <c r="L76" s="42">
        <f>K76*(1+'vstupni data'!$G$10)</f>
        <v>119.99</v>
      </c>
      <c r="M76" s="42">
        <f>K76*(1+'vstupni data'!$G$4)</f>
        <v>46.15</v>
      </c>
    </row>
    <row r="77" spans="1:13" ht="18.899999999999999" customHeight="1" x14ac:dyDescent="0.3">
      <c r="A77" s="35">
        <v>75</v>
      </c>
      <c r="B77" s="36" t="s">
        <v>135</v>
      </c>
      <c r="C77" s="36">
        <v>33.799999999999997</v>
      </c>
      <c r="D77" s="36">
        <v>27.8</v>
      </c>
      <c r="E77" s="36">
        <v>6</v>
      </c>
      <c r="F77" s="37">
        <v>110019</v>
      </c>
      <c r="G77" s="36"/>
      <c r="H77" s="38">
        <f>F77*'vstupni data'!$B$21</f>
        <v>2398414.2000000002</v>
      </c>
      <c r="I77" s="39">
        <f t="shared" si="1"/>
        <v>3255.0000000000005</v>
      </c>
      <c r="J77" s="40">
        <f>I77*'vstupni data'!$B$21</f>
        <v>70959.000000000015</v>
      </c>
      <c r="K77" s="41">
        <v>92.3</v>
      </c>
      <c r="L77" s="42">
        <f>K77*(1+'vstupni data'!$G$10)</f>
        <v>119.99</v>
      </c>
      <c r="M77" s="42">
        <f>K77*(1+'vstupni data'!$G$4)</f>
        <v>46.15</v>
      </c>
    </row>
    <row r="78" spans="1:13" ht="18.899999999999999" customHeight="1" x14ac:dyDescent="0.3">
      <c r="A78" s="35">
        <v>76</v>
      </c>
      <c r="B78" s="36" t="s">
        <v>136</v>
      </c>
      <c r="C78" s="36">
        <v>34.200000000000003</v>
      </c>
      <c r="D78" s="36">
        <v>28.2</v>
      </c>
      <c r="E78" s="36">
        <v>6</v>
      </c>
      <c r="F78" s="37">
        <v>111321</v>
      </c>
      <c r="G78" s="36"/>
      <c r="H78" s="38">
        <f>F78*'vstupni data'!$B$21</f>
        <v>2426797.8000000003</v>
      </c>
      <c r="I78" s="39">
        <f t="shared" si="1"/>
        <v>3254.9999999999995</v>
      </c>
      <c r="J78" s="40">
        <f>I78*'vstupni data'!$B$21</f>
        <v>70958.999999999985</v>
      </c>
      <c r="K78" s="41">
        <v>92.3</v>
      </c>
      <c r="L78" s="42">
        <f>K78*(1+'vstupni data'!$G$10)</f>
        <v>119.99</v>
      </c>
      <c r="M78" s="42">
        <f>K78*(1+'vstupni data'!$G$4)</f>
        <v>46.15</v>
      </c>
    </row>
    <row r="79" spans="1:13" ht="18.899999999999999" customHeight="1" x14ac:dyDescent="0.3">
      <c r="A79" s="35">
        <v>77</v>
      </c>
      <c r="B79" s="36" t="s">
        <v>137</v>
      </c>
      <c r="C79" s="36">
        <v>33.799999999999997</v>
      </c>
      <c r="D79" s="36">
        <v>27.8</v>
      </c>
      <c r="E79" s="36">
        <v>6</v>
      </c>
      <c r="F79" s="37">
        <v>110019</v>
      </c>
      <c r="G79" s="36"/>
      <c r="H79" s="38">
        <f>F79*'vstupni data'!$B$21</f>
        <v>2398414.2000000002</v>
      </c>
      <c r="I79" s="39">
        <f t="shared" si="1"/>
        <v>3255.0000000000005</v>
      </c>
      <c r="J79" s="40">
        <f>I79*'vstupni data'!$B$21</f>
        <v>70959.000000000015</v>
      </c>
      <c r="K79" s="41">
        <v>92.3</v>
      </c>
      <c r="L79" s="42">
        <f>K79*(1+'vstupni data'!$G$10)</f>
        <v>119.99</v>
      </c>
      <c r="M79" s="42">
        <f>K79*(1+'vstupni data'!$G$4)</f>
        <v>46.15</v>
      </c>
    </row>
    <row r="80" spans="1:13" ht="18.899999999999999" customHeight="1" x14ac:dyDescent="0.3">
      <c r="A80" s="35">
        <v>78</v>
      </c>
      <c r="B80" s="36" t="s">
        <v>138</v>
      </c>
      <c r="C80" s="36">
        <v>33.799999999999997</v>
      </c>
      <c r="D80" s="36">
        <v>27.8</v>
      </c>
      <c r="E80" s="36">
        <v>6</v>
      </c>
      <c r="F80" s="37">
        <v>110019</v>
      </c>
      <c r="G80" s="36"/>
      <c r="H80" s="38">
        <f>F80*'vstupni data'!$B$21</f>
        <v>2398414.2000000002</v>
      </c>
      <c r="I80" s="39">
        <f t="shared" si="1"/>
        <v>3255.0000000000005</v>
      </c>
      <c r="J80" s="40">
        <f>I80*'vstupni data'!$B$21</f>
        <v>70959.000000000015</v>
      </c>
      <c r="K80" s="41">
        <v>92.3</v>
      </c>
      <c r="L80" s="42">
        <f>K80*(1+'vstupni data'!$G$10)</f>
        <v>119.99</v>
      </c>
      <c r="M80" s="42">
        <f>K80*(1+'vstupni data'!$G$4)</f>
        <v>46.15</v>
      </c>
    </row>
    <row r="81" spans="1:13" ht="18.899999999999999" customHeight="1" x14ac:dyDescent="0.3">
      <c r="A81" s="35">
        <v>79</v>
      </c>
      <c r="B81" s="36" t="s">
        <v>139</v>
      </c>
      <c r="C81" s="36">
        <v>34.200000000000003</v>
      </c>
      <c r="D81" s="36">
        <v>28.2</v>
      </c>
      <c r="E81" s="36">
        <v>6</v>
      </c>
      <c r="F81" s="37">
        <v>111321</v>
      </c>
      <c r="G81" s="36"/>
      <c r="H81" s="38">
        <f>F81*'vstupni data'!$B$21</f>
        <v>2426797.8000000003</v>
      </c>
      <c r="I81" s="39">
        <f t="shared" si="1"/>
        <v>3254.9999999999995</v>
      </c>
      <c r="J81" s="40">
        <f>I81*'vstupni data'!$B$21</f>
        <v>70958.999999999985</v>
      </c>
      <c r="K81" s="41">
        <v>92.3</v>
      </c>
      <c r="L81" s="42">
        <f>K81*(1+'vstupni data'!$G$10)</f>
        <v>119.99</v>
      </c>
      <c r="M81" s="42">
        <f>K81*(1+'vstupni data'!$G$4)</f>
        <v>46.15</v>
      </c>
    </row>
    <row r="82" spans="1:13" ht="18.899999999999999" customHeight="1" x14ac:dyDescent="0.3">
      <c r="A82" s="35">
        <v>80</v>
      </c>
      <c r="B82" s="36" t="s">
        <v>140</v>
      </c>
      <c r="C82" s="36">
        <v>33.799999999999997</v>
      </c>
      <c r="D82" s="36">
        <v>27.8</v>
      </c>
      <c r="E82" s="36">
        <v>6</v>
      </c>
      <c r="F82" s="37">
        <v>110019</v>
      </c>
      <c r="G82" s="36"/>
      <c r="H82" s="38">
        <f>F82*'vstupni data'!$B$21</f>
        <v>2398414.2000000002</v>
      </c>
      <c r="I82" s="39">
        <f t="shared" si="1"/>
        <v>3255.0000000000005</v>
      </c>
      <c r="J82" s="40">
        <f>I82*'vstupni data'!$B$21</f>
        <v>70959.000000000015</v>
      </c>
      <c r="K82" s="41">
        <v>92.3</v>
      </c>
      <c r="L82" s="42">
        <f>K82*(1+'vstupni data'!$G$10)</f>
        <v>119.99</v>
      </c>
      <c r="M82" s="42">
        <f>K82*(1+'vstupni data'!$G$4)</f>
        <v>46.15</v>
      </c>
    </row>
    <row r="83" spans="1:13" ht="18.899999999999999" customHeight="1" x14ac:dyDescent="0.3">
      <c r="A83" s="35">
        <v>81</v>
      </c>
      <c r="B83" s="36" t="s">
        <v>141</v>
      </c>
      <c r="C83" s="36">
        <v>33.799999999999997</v>
      </c>
      <c r="D83" s="36">
        <v>27.8</v>
      </c>
      <c r="E83" s="36">
        <v>6</v>
      </c>
      <c r="F83" s="37">
        <v>110019</v>
      </c>
      <c r="G83" s="36"/>
      <c r="H83" s="38">
        <f>F83*'vstupni data'!$B$21</f>
        <v>2398414.2000000002</v>
      </c>
      <c r="I83" s="39">
        <f t="shared" si="1"/>
        <v>3255.0000000000005</v>
      </c>
      <c r="J83" s="40">
        <f>I83*'vstupni data'!$B$21</f>
        <v>70959.000000000015</v>
      </c>
      <c r="K83" s="41">
        <v>92.3</v>
      </c>
      <c r="L83" s="42">
        <f>K83*(1+'vstupni data'!$G$10)</f>
        <v>119.99</v>
      </c>
      <c r="M83" s="42">
        <f>K83*(1+'vstupni data'!$G$4)</f>
        <v>46.15</v>
      </c>
    </row>
    <row r="84" spans="1:13" ht="18.899999999999999" customHeight="1" x14ac:dyDescent="0.3">
      <c r="A84" s="35">
        <v>82</v>
      </c>
      <c r="B84" s="36" t="s">
        <v>142</v>
      </c>
      <c r="C84" s="36">
        <v>34.200000000000003</v>
      </c>
      <c r="D84" s="36">
        <v>28.2</v>
      </c>
      <c r="E84" s="36">
        <v>6</v>
      </c>
      <c r="F84" s="37">
        <v>111321</v>
      </c>
      <c r="G84" s="36"/>
      <c r="H84" s="38">
        <f>F84*'vstupni data'!$B$21</f>
        <v>2426797.8000000003</v>
      </c>
      <c r="I84" s="39">
        <f t="shared" si="1"/>
        <v>3254.9999999999995</v>
      </c>
      <c r="J84" s="40">
        <f>I84*'vstupni data'!$B$21</f>
        <v>70958.999999999985</v>
      </c>
      <c r="K84" s="41">
        <v>92.3</v>
      </c>
      <c r="L84" s="42">
        <f>K84*(1+'vstupni data'!$G$10)</f>
        <v>119.99</v>
      </c>
      <c r="M84" s="42">
        <f>K84*(1+'vstupni data'!$G$4)</f>
        <v>46.15</v>
      </c>
    </row>
    <row r="85" spans="1:13" ht="18.899999999999999" customHeight="1" x14ac:dyDescent="0.3">
      <c r="A85" s="35">
        <v>83</v>
      </c>
      <c r="B85" s="36" t="s">
        <v>143</v>
      </c>
      <c r="C85" s="36">
        <v>63.7</v>
      </c>
      <c r="D85" s="36">
        <v>56.3</v>
      </c>
      <c r="E85" s="36">
        <v>7.4</v>
      </c>
      <c r="F85" s="37">
        <v>207344</v>
      </c>
      <c r="G85" s="36"/>
      <c r="H85" s="38">
        <f>F85*'vstupni data'!$B$21</f>
        <v>4520099.2</v>
      </c>
      <c r="I85" s="39">
        <f t="shared" si="1"/>
        <v>3255.0078492935636</v>
      </c>
      <c r="J85" s="40">
        <f>I85*'vstupni data'!$B$21</f>
        <v>70959.171114599681</v>
      </c>
      <c r="K85" s="41">
        <v>136.9</v>
      </c>
      <c r="L85" s="42">
        <f>K85*(1+'vstupni data'!$G$10)</f>
        <v>177.97000000000003</v>
      </c>
      <c r="M85" s="42">
        <f>K85*(1+'vstupni data'!$G$4)</f>
        <v>68.45</v>
      </c>
    </row>
    <row r="86" spans="1:13" ht="18.899999999999999" customHeight="1" x14ac:dyDescent="0.3">
      <c r="A86" s="35">
        <v>84</v>
      </c>
      <c r="B86" s="36" t="s">
        <v>144</v>
      </c>
      <c r="C86" s="36">
        <v>51.5</v>
      </c>
      <c r="D86" s="36">
        <v>39.5</v>
      </c>
      <c r="E86" s="36">
        <v>12</v>
      </c>
      <c r="F86" s="37">
        <v>167633</v>
      </c>
      <c r="G86" s="36"/>
      <c r="H86" s="38">
        <f>F86*'vstupni data'!$B$21</f>
        <v>3654399.4</v>
      </c>
      <c r="I86" s="39">
        <f t="shared" si="1"/>
        <v>3255.009708737864</v>
      </c>
      <c r="J86" s="40">
        <f>I86*'vstupni data'!$B$21</f>
        <v>70959.211650485435</v>
      </c>
      <c r="K86" s="41">
        <v>123.1</v>
      </c>
      <c r="L86" s="42">
        <f>K86*(1+'vstupni data'!$G$10)</f>
        <v>160.03</v>
      </c>
      <c r="M86" s="42">
        <f>K86*(1+'vstupni data'!$G$4)</f>
        <v>61.55</v>
      </c>
    </row>
    <row r="87" spans="1:13" ht="18.899999999999999" customHeight="1" x14ac:dyDescent="0.3">
      <c r="A87" s="35">
        <v>85</v>
      </c>
      <c r="B87" s="36" t="s">
        <v>145</v>
      </c>
      <c r="C87" s="36">
        <v>60.8</v>
      </c>
      <c r="D87" s="36">
        <v>53.4</v>
      </c>
      <c r="E87" s="36">
        <v>7.4</v>
      </c>
      <c r="F87" s="37">
        <v>197904</v>
      </c>
      <c r="G87" s="36"/>
      <c r="H87" s="38">
        <f>F87*'vstupni data'!$B$21</f>
        <v>4314307.2</v>
      </c>
      <c r="I87" s="39">
        <f t="shared" si="1"/>
        <v>3255</v>
      </c>
      <c r="J87" s="40">
        <f>I87*'vstupni data'!$B$21</f>
        <v>70959</v>
      </c>
      <c r="K87" s="41">
        <v>144.6</v>
      </c>
      <c r="L87" s="42">
        <f>K87*(1+'vstupni data'!$G$10)</f>
        <v>187.98</v>
      </c>
      <c r="M87" s="42">
        <f>K87*(1+'vstupni data'!$G$4)</f>
        <v>72.3</v>
      </c>
    </row>
    <row r="88" spans="1:13" ht="18.899999999999999" customHeight="1" x14ac:dyDescent="0.3">
      <c r="A88" s="35">
        <v>86</v>
      </c>
      <c r="B88" s="36" t="s">
        <v>146</v>
      </c>
      <c r="C88" s="36">
        <v>34.200000000000003</v>
      </c>
      <c r="D88" s="36">
        <v>28.2</v>
      </c>
      <c r="E88" s="36">
        <v>6</v>
      </c>
      <c r="F88" s="37">
        <v>111321</v>
      </c>
      <c r="G88" s="36"/>
      <c r="H88" s="38">
        <f>F88*'vstupni data'!$B$21</f>
        <v>2426797.8000000003</v>
      </c>
      <c r="I88" s="39">
        <f t="shared" si="1"/>
        <v>3254.9999999999995</v>
      </c>
      <c r="J88" s="40">
        <f>I88*'vstupni data'!$B$21</f>
        <v>70958.999999999985</v>
      </c>
      <c r="K88" s="41">
        <v>92.3</v>
      </c>
      <c r="L88" s="42">
        <f>K88*(1+'vstupni data'!$G$10)</f>
        <v>119.99</v>
      </c>
      <c r="M88" s="42">
        <f>K88*(1+'vstupni data'!$G$4)</f>
        <v>46.15</v>
      </c>
    </row>
    <row r="89" spans="1:13" ht="18.899999999999999" customHeight="1" x14ac:dyDescent="0.3">
      <c r="A89" s="35">
        <v>87</v>
      </c>
      <c r="B89" s="36" t="s">
        <v>147</v>
      </c>
      <c r="C89" s="36">
        <v>33.799999999999997</v>
      </c>
      <c r="D89" s="36">
        <v>27.8</v>
      </c>
      <c r="E89" s="36">
        <v>6</v>
      </c>
      <c r="F89" s="37">
        <v>110019</v>
      </c>
      <c r="G89" s="36"/>
      <c r="H89" s="38">
        <f>F89*'vstupni data'!$B$21</f>
        <v>2398414.2000000002</v>
      </c>
      <c r="I89" s="39">
        <f t="shared" si="1"/>
        <v>3255.0000000000005</v>
      </c>
      <c r="J89" s="40">
        <f>I89*'vstupni data'!$B$21</f>
        <v>70959.000000000015</v>
      </c>
      <c r="K89" s="41">
        <v>92.3</v>
      </c>
      <c r="L89" s="42">
        <f>K89*(1+'vstupni data'!$G$10)</f>
        <v>119.99</v>
      </c>
      <c r="M89" s="42">
        <f>K89*(1+'vstupni data'!$G$4)</f>
        <v>46.15</v>
      </c>
    </row>
    <row r="90" spans="1:13" ht="18.899999999999999" customHeight="1" x14ac:dyDescent="0.3">
      <c r="A90" s="35">
        <v>88</v>
      </c>
      <c r="B90" s="36" t="s">
        <v>148</v>
      </c>
      <c r="C90" s="36">
        <v>33.799999999999997</v>
      </c>
      <c r="D90" s="36">
        <v>27.8</v>
      </c>
      <c r="E90" s="36">
        <v>6</v>
      </c>
      <c r="F90" s="37">
        <v>110019</v>
      </c>
      <c r="G90" s="36"/>
      <c r="H90" s="38">
        <f>F90*'vstupni data'!$B$21</f>
        <v>2398414.2000000002</v>
      </c>
      <c r="I90" s="39">
        <f t="shared" si="1"/>
        <v>3255.0000000000005</v>
      </c>
      <c r="J90" s="40">
        <f>I90*'vstupni data'!$B$21</f>
        <v>70959.000000000015</v>
      </c>
      <c r="K90" s="41">
        <v>92.3</v>
      </c>
      <c r="L90" s="42">
        <f>K90*(1+'vstupni data'!$G$10)</f>
        <v>119.99</v>
      </c>
      <c r="M90" s="42">
        <f>K90*(1+'vstupni data'!$G$4)</f>
        <v>46.15</v>
      </c>
    </row>
    <row r="91" spans="1:13" ht="18.899999999999999" customHeight="1" x14ac:dyDescent="0.3">
      <c r="A91" s="35">
        <v>89</v>
      </c>
      <c r="B91" s="36" t="s">
        <v>149</v>
      </c>
      <c r="C91" s="36">
        <v>34.200000000000003</v>
      </c>
      <c r="D91" s="36">
        <v>28.2</v>
      </c>
      <c r="E91" s="36">
        <v>6</v>
      </c>
      <c r="F91" s="37">
        <v>111321</v>
      </c>
      <c r="G91" s="36"/>
      <c r="H91" s="38">
        <f>F91*'vstupni data'!$B$21</f>
        <v>2426797.8000000003</v>
      </c>
      <c r="I91" s="39">
        <f t="shared" si="1"/>
        <v>3254.9999999999995</v>
      </c>
      <c r="J91" s="40">
        <f>I91*'vstupni data'!$B$21</f>
        <v>70958.999999999985</v>
      </c>
      <c r="K91" s="41">
        <v>92.3</v>
      </c>
      <c r="L91" s="42">
        <f>K91*(1+'vstupni data'!$G$10)</f>
        <v>119.99</v>
      </c>
      <c r="M91" s="42">
        <f>K91*(1+'vstupni data'!$G$4)</f>
        <v>46.15</v>
      </c>
    </row>
    <row r="92" spans="1:13" ht="18.899999999999999" customHeight="1" x14ac:dyDescent="0.3">
      <c r="A92" s="35">
        <v>90</v>
      </c>
      <c r="B92" s="36" t="s">
        <v>150</v>
      </c>
      <c r="C92" s="36">
        <v>33.799999999999997</v>
      </c>
      <c r="D92" s="36">
        <v>27.8</v>
      </c>
      <c r="E92" s="36">
        <v>6</v>
      </c>
      <c r="F92" s="37">
        <v>110019</v>
      </c>
      <c r="G92" s="36"/>
      <c r="H92" s="38">
        <f>F92*'vstupni data'!$B$21</f>
        <v>2398414.2000000002</v>
      </c>
      <c r="I92" s="39">
        <f t="shared" si="1"/>
        <v>3255.0000000000005</v>
      </c>
      <c r="J92" s="40">
        <f>I92*'vstupni data'!$B$21</f>
        <v>70959.000000000015</v>
      </c>
      <c r="K92" s="41">
        <v>92.3</v>
      </c>
      <c r="L92" s="42">
        <f>K92*(1+'vstupni data'!$G$10)</f>
        <v>119.99</v>
      </c>
      <c r="M92" s="42">
        <f>K92*(1+'vstupni data'!$G$4)</f>
        <v>46.15</v>
      </c>
    </row>
    <row r="93" spans="1:13" ht="18.899999999999999" customHeight="1" x14ac:dyDescent="0.3">
      <c r="A93" s="35">
        <v>91</v>
      </c>
      <c r="B93" s="36" t="s">
        <v>151</v>
      </c>
      <c r="C93" s="36">
        <v>33.799999999999997</v>
      </c>
      <c r="D93" s="36">
        <v>27.8</v>
      </c>
      <c r="E93" s="36">
        <v>6</v>
      </c>
      <c r="F93" s="37">
        <v>110019</v>
      </c>
      <c r="G93" s="36"/>
      <c r="H93" s="38">
        <f>F93*'vstupni data'!$B$21</f>
        <v>2398414.2000000002</v>
      </c>
      <c r="I93" s="39">
        <f t="shared" si="1"/>
        <v>3255.0000000000005</v>
      </c>
      <c r="J93" s="40">
        <f>I93*'vstupni data'!$B$21</f>
        <v>70959.000000000015</v>
      </c>
      <c r="K93" s="41">
        <v>92.3</v>
      </c>
      <c r="L93" s="42">
        <f>K93*(1+'vstupni data'!$G$10)</f>
        <v>119.99</v>
      </c>
      <c r="M93" s="42">
        <f>K93*(1+'vstupni data'!$G$4)</f>
        <v>46.15</v>
      </c>
    </row>
    <row r="94" spans="1:13" ht="18.899999999999999" customHeight="1" x14ac:dyDescent="0.3">
      <c r="A94" s="35">
        <v>92</v>
      </c>
      <c r="B94" s="36" t="s">
        <v>152</v>
      </c>
      <c r="C94" s="36">
        <v>34.200000000000003</v>
      </c>
      <c r="D94" s="36">
        <v>28.2</v>
      </c>
      <c r="E94" s="36">
        <v>6</v>
      </c>
      <c r="F94" s="37">
        <v>111321</v>
      </c>
      <c r="G94" s="36"/>
      <c r="H94" s="38">
        <f>F94*'vstupni data'!$B$21</f>
        <v>2426797.8000000003</v>
      </c>
      <c r="I94" s="39">
        <f t="shared" si="1"/>
        <v>3254.9999999999995</v>
      </c>
      <c r="J94" s="40">
        <f>I94*'vstupni data'!$B$21</f>
        <v>70958.999999999985</v>
      </c>
      <c r="K94" s="41">
        <v>92.3</v>
      </c>
      <c r="L94" s="42">
        <f>K94*(1+'vstupni data'!$G$10)</f>
        <v>119.99</v>
      </c>
      <c r="M94" s="42">
        <f>K94*(1+'vstupni data'!$G$4)</f>
        <v>46.15</v>
      </c>
    </row>
    <row r="95" spans="1:13" ht="18.899999999999999" customHeight="1" x14ac:dyDescent="0.3">
      <c r="A95" s="35">
        <v>93</v>
      </c>
      <c r="B95" s="36" t="s">
        <v>153</v>
      </c>
      <c r="C95" s="36">
        <v>33.799999999999997</v>
      </c>
      <c r="D95" s="36">
        <v>27.8</v>
      </c>
      <c r="E95" s="36">
        <v>6</v>
      </c>
      <c r="F95" s="37">
        <v>110019</v>
      </c>
      <c r="G95" s="36"/>
      <c r="H95" s="38">
        <f>F95*'vstupni data'!$B$21</f>
        <v>2398414.2000000002</v>
      </c>
      <c r="I95" s="39">
        <f t="shared" si="1"/>
        <v>3255.0000000000005</v>
      </c>
      <c r="J95" s="40">
        <f>I95*'vstupni data'!$B$21</f>
        <v>70959.000000000015</v>
      </c>
      <c r="K95" s="41">
        <v>92.3</v>
      </c>
      <c r="L95" s="42">
        <f>K95*(1+'vstupni data'!$G$10)</f>
        <v>119.99</v>
      </c>
      <c r="M95" s="42">
        <f>K95*(1+'vstupni data'!$G$4)</f>
        <v>46.15</v>
      </c>
    </row>
    <row r="96" spans="1:13" ht="18.899999999999999" customHeight="1" x14ac:dyDescent="0.3">
      <c r="A96" s="35">
        <v>94</v>
      </c>
      <c r="B96" s="36" t="s">
        <v>154</v>
      </c>
      <c r="C96" s="36">
        <v>33.799999999999997</v>
      </c>
      <c r="D96" s="36">
        <v>27.8</v>
      </c>
      <c r="E96" s="36">
        <v>6</v>
      </c>
      <c r="F96" s="37">
        <v>110019</v>
      </c>
      <c r="G96" s="36"/>
      <c r="H96" s="38">
        <f>F96*'vstupni data'!$B$21</f>
        <v>2398414.2000000002</v>
      </c>
      <c r="I96" s="39">
        <f t="shared" si="1"/>
        <v>3255.0000000000005</v>
      </c>
      <c r="J96" s="40">
        <f>I96*'vstupni data'!$B$21</f>
        <v>70959.000000000015</v>
      </c>
      <c r="K96" s="41">
        <v>92.3</v>
      </c>
      <c r="L96" s="42">
        <f>K96*(1+'vstupni data'!$G$10)</f>
        <v>119.99</v>
      </c>
      <c r="M96" s="42">
        <f>K96*(1+'vstupni data'!$G$4)</f>
        <v>46.15</v>
      </c>
    </row>
    <row r="97" spans="1:13" ht="18.899999999999999" customHeight="1" x14ac:dyDescent="0.3">
      <c r="A97" s="35">
        <v>95</v>
      </c>
      <c r="B97" s="36" t="s">
        <v>155</v>
      </c>
      <c r="C97" s="36">
        <v>34.200000000000003</v>
      </c>
      <c r="D97" s="36">
        <v>28.2</v>
      </c>
      <c r="E97" s="36">
        <v>6</v>
      </c>
      <c r="F97" s="37">
        <v>111321</v>
      </c>
      <c r="G97" s="36"/>
      <c r="H97" s="38">
        <f>F97*'vstupni data'!$B$21</f>
        <v>2426797.8000000003</v>
      </c>
      <c r="I97" s="39">
        <f t="shared" si="1"/>
        <v>3254.9999999999995</v>
      </c>
      <c r="J97" s="40">
        <f>I97*'vstupni data'!$B$21</f>
        <v>70958.999999999985</v>
      </c>
      <c r="K97" s="41">
        <v>92.3</v>
      </c>
      <c r="L97" s="42">
        <f>K97*(1+'vstupni data'!$G$10)</f>
        <v>119.99</v>
      </c>
      <c r="M97" s="42">
        <f>K97*(1+'vstupni data'!$G$4)</f>
        <v>46.15</v>
      </c>
    </row>
    <row r="98" spans="1:13" ht="18.899999999999999" customHeight="1" x14ac:dyDescent="0.3">
      <c r="A98" s="35">
        <v>96</v>
      </c>
      <c r="B98" s="36" t="s">
        <v>156</v>
      </c>
      <c r="C98" s="36">
        <v>63.7</v>
      </c>
      <c r="D98" s="36">
        <v>56.3</v>
      </c>
      <c r="E98" s="36">
        <v>7.4</v>
      </c>
      <c r="F98" s="37">
        <v>207344</v>
      </c>
      <c r="G98" s="36"/>
      <c r="H98" s="38">
        <f>F98*'vstupni data'!$B$21</f>
        <v>4520099.2</v>
      </c>
      <c r="I98" s="39">
        <f t="shared" si="1"/>
        <v>3255.0078492935636</v>
      </c>
      <c r="J98" s="40">
        <f>I98*'vstupni data'!$B$21</f>
        <v>70959.171114599681</v>
      </c>
      <c r="K98" s="41">
        <v>144.6</v>
      </c>
      <c r="L98" s="42">
        <f>K98*(1+'vstupni data'!$G$10)</f>
        <v>187.98</v>
      </c>
      <c r="M98" s="42">
        <f>K98*(1+'vstupni data'!$G$4)</f>
        <v>72.3</v>
      </c>
    </row>
    <row r="99" spans="1:13" ht="18.899999999999999" customHeight="1" x14ac:dyDescent="0.3">
      <c r="A99" s="35">
        <v>97</v>
      </c>
      <c r="B99" s="36" t="s">
        <v>157</v>
      </c>
      <c r="C99" s="36">
        <v>51.5</v>
      </c>
      <c r="D99" s="36">
        <v>39.5</v>
      </c>
      <c r="E99" s="36">
        <v>12</v>
      </c>
      <c r="F99" s="37">
        <v>167633</v>
      </c>
      <c r="G99" s="36"/>
      <c r="H99" s="38">
        <f>F99*'vstupni data'!$B$21</f>
        <v>3654399.4</v>
      </c>
      <c r="I99" s="39">
        <f t="shared" si="1"/>
        <v>3255.009708737864</v>
      </c>
      <c r="J99" s="40">
        <f>I99*'vstupni data'!$B$21</f>
        <v>70959.211650485435</v>
      </c>
      <c r="K99" s="41">
        <v>123.1</v>
      </c>
      <c r="L99" s="42">
        <f>K99*(1+'vstupni data'!$G$10)</f>
        <v>160.03</v>
      </c>
      <c r="M99" s="42">
        <f>K99*(1+'vstupni data'!$G$4)</f>
        <v>61.55</v>
      </c>
    </row>
    <row r="100" spans="1:13" ht="18.899999999999999" customHeight="1" x14ac:dyDescent="0.3">
      <c r="A100" s="35">
        <v>98</v>
      </c>
      <c r="B100" s="36" t="s">
        <v>158</v>
      </c>
      <c r="C100" s="36">
        <v>60.8</v>
      </c>
      <c r="D100" s="36">
        <v>53.4</v>
      </c>
      <c r="E100" s="36">
        <v>7.4</v>
      </c>
      <c r="F100" s="37">
        <v>203650</v>
      </c>
      <c r="G100" s="36"/>
      <c r="H100" s="38">
        <f>F100*'vstupni data'!$B$21</f>
        <v>4439570</v>
      </c>
      <c r="I100" s="39">
        <f t="shared" si="1"/>
        <v>3349.5065789473688</v>
      </c>
      <c r="J100" s="40">
        <f>I100*'vstupni data'!$B$21</f>
        <v>73019.243421052641</v>
      </c>
      <c r="K100" s="41">
        <v>144.6</v>
      </c>
      <c r="L100" s="42">
        <f>K100*(1+'vstupni data'!$G$10)</f>
        <v>187.98</v>
      </c>
      <c r="M100" s="42">
        <f>K100*(1+'vstupni data'!$G$4)</f>
        <v>72.3</v>
      </c>
    </row>
    <row r="101" spans="1:13" ht="18.899999999999999" customHeight="1" x14ac:dyDescent="0.3">
      <c r="A101" s="35">
        <v>99</v>
      </c>
      <c r="B101" s="36" t="s">
        <v>159</v>
      </c>
      <c r="C101" s="36">
        <v>34.200000000000003</v>
      </c>
      <c r="D101" s="36">
        <v>28.2</v>
      </c>
      <c r="E101" s="36">
        <v>6</v>
      </c>
      <c r="F101" s="37">
        <v>114553</v>
      </c>
      <c r="G101" s="36"/>
      <c r="H101" s="38">
        <f>F101*'vstupni data'!$B$21</f>
        <v>2497255.4</v>
      </c>
      <c r="I101" s="39">
        <f t="shared" si="1"/>
        <v>3349.5029239766077</v>
      </c>
      <c r="J101" s="40">
        <f>I101*'vstupni data'!$B$21</f>
        <v>73019.163742690056</v>
      </c>
      <c r="K101" s="41">
        <v>92.3</v>
      </c>
      <c r="L101" s="42">
        <f>K101*(1+'vstupni data'!$G$10)</f>
        <v>119.99</v>
      </c>
      <c r="M101" s="42">
        <f>K101*(1+'vstupni data'!$G$4)</f>
        <v>46.15</v>
      </c>
    </row>
    <row r="102" spans="1:13" ht="18.899999999999999" customHeight="1" x14ac:dyDescent="0.3">
      <c r="A102" s="35">
        <v>100</v>
      </c>
      <c r="B102" s="36" t="s">
        <v>160</v>
      </c>
      <c r="C102" s="36">
        <v>33.799999999999997</v>
      </c>
      <c r="D102" s="36">
        <v>27.8</v>
      </c>
      <c r="E102" s="36">
        <v>6</v>
      </c>
      <c r="F102" s="37">
        <v>113213</v>
      </c>
      <c r="G102" s="36"/>
      <c r="H102" s="38">
        <f>F102*'vstupni data'!$B$21</f>
        <v>2468043.4</v>
      </c>
      <c r="I102" s="39">
        <f t="shared" si="1"/>
        <v>3349.4970414201184</v>
      </c>
      <c r="J102" s="40">
        <f>I102*'vstupni data'!$B$21</f>
        <v>73019.035502958577</v>
      </c>
      <c r="K102" s="41">
        <v>92.3</v>
      </c>
      <c r="L102" s="42">
        <f>K102*(1+'vstupni data'!$G$10)</f>
        <v>119.99</v>
      </c>
      <c r="M102" s="42">
        <f>K102*(1+'vstupni data'!$G$4)</f>
        <v>46.15</v>
      </c>
    </row>
    <row r="103" spans="1:13" ht="18.899999999999999" customHeight="1" x14ac:dyDescent="0.3">
      <c r="A103" s="35">
        <v>101</v>
      </c>
      <c r="B103" s="36" t="s">
        <v>161</v>
      </c>
      <c r="C103" s="36">
        <v>33.799999999999997</v>
      </c>
      <c r="D103" s="36">
        <v>27.8</v>
      </c>
      <c r="E103" s="36">
        <v>6</v>
      </c>
      <c r="F103" s="37">
        <v>113213</v>
      </c>
      <c r="G103" s="36"/>
      <c r="H103" s="38">
        <f>F103*'vstupni data'!$B$21</f>
        <v>2468043.4</v>
      </c>
      <c r="I103" s="39">
        <f t="shared" si="1"/>
        <v>3349.4970414201184</v>
      </c>
      <c r="J103" s="40">
        <f>I103*'vstupni data'!$B$21</f>
        <v>73019.035502958577</v>
      </c>
      <c r="K103" s="41">
        <v>92.3</v>
      </c>
      <c r="L103" s="42">
        <f>K103*(1+'vstupni data'!$G$10)</f>
        <v>119.99</v>
      </c>
      <c r="M103" s="42">
        <f>K103*(1+'vstupni data'!$G$4)</f>
        <v>46.15</v>
      </c>
    </row>
    <row r="104" spans="1:13" ht="18.899999999999999" customHeight="1" x14ac:dyDescent="0.3">
      <c r="A104" s="35">
        <v>102</v>
      </c>
      <c r="B104" s="36" t="s">
        <v>162</v>
      </c>
      <c r="C104" s="36">
        <v>34.200000000000003</v>
      </c>
      <c r="D104" s="36">
        <v>28.2</v>
      </c>
      <c r="E104" s="36">
        <v>6</v>
      </c>
      <c r="F104" s="37">
        <v>114553</v>
      </c>
      <c r="G104" s="36"/>
      <c r="H104" s="38">
        <f>F104*'vstupni data'!$B$21</f>
        <v>2497255.4</v>
      </c>
      <c r="I104" s="39">
        <f t="shared" si="1"/>
        <v>3349.5029239766077</v>
      </c>
      <c r="J104" s="40">
        <f>I104*'vstupni data'!$B$21</f>
        <v>73019.163742690056</v>
      </c>
      <c r="K104" s="41">
        <v>92.3</v>
      </c>
      <c r="L104" s="42">
        <f>K104*(1+'vstupni data'!$G$10)</f>
        <v>119.99</v>
      </c>
      <c r="M104" s="42">
        <f>K104*(1+'vstupni data'!$G$4)</f>
        <v>46.15</v>
      </c>
    </row>
    <row r="105" spans="1:13" ht="18.899999999999999" customHeight="1" x14ac:dyDescent="0.3">
      <c r="A105" s="35">
        <v>103</v>
      </c>
      <c r="B105" s="36" t="s">
        <v>163</v>
      </c>
      <c r="C105" s="36">
        <v>33.799999999999997</v>
      </c>
      <c r="D105" s="36">
        <v>27.8</v>
      </c>
      <c r="E105" s="36">
        <v>6</v>
      </c>
      <c r="F105" s="37">
        <v>113213</v>
      </c>
      <c r="G105" s="36"/>
      <c r="H105" s="38">
        <f>F105*'vstupni data'!$B$21</f>
        <v>2468043.4</v>
      </c>
      <c r="I105" s="39">
        <f t="shared" si="1"/>
        <v>3349.4970414201184</v>
      </c>
      <c r="J105" s="40">
        <f>I105*'vstupni data'!$B$21</f>
        <v>73019.035502958577</v>
      </c>
      <c r="K105" s="41">
        <v>92.3</v>
      </c>
      <c r="L105" s="42">
        <f>K105*(1+'vstupni data'!$G$10)</f>
        <v>119.99</v>
      </c>
      <c r="M105" s="42">
        <f>K105*(1+'vstupni data'!$G$4)</f>
        <v>46.15</v>
      </c>
    </row>
    <row r="106" spans="1:13" ht="18.899999999999999" customHeight="1" x14ac:dyDescent="0.3">
      <c r="A106" s="35">
        <v>104</v>
      </c>
      <c r="B106" s="36" t="s">
        <v>164</v>
      </c>
      <c r="C106" s="36">
        <v>33.799999999999997</v>
      </c>
      <c r="D106" s="36">
        <v>27.8</v>
      </c>
      <c r="E106" s="36">
        <v>6</v>
      </c>
      <c r="F106" s="37">
        <v>113213</v>
      </c>
      <c r="G106" s="36"/>
      <c r="H106" s="38">
        <f>F106*'vstupni data'!$B$21</f>
        <v>2468043.4</v>
      </c>
      <c r="I106" s="39">
        <f t="shared" si="1"/>
        <v>3349.4970414201184</v>
      </c>
      <c r="J106" s="40">
        <f>I106*'vstupni data'!$B$21</f>
        <v>73019.035502958577</v>
      </c>
      <c r="K106" s="41">
        <v>92.3</v>
      </c>
      <c r="L106" s="42">
        <f>K106*(1+'vstupni data'!$G$10)</f>
        <v>119.99</v>
      </c>
      <c r="M106" s="42">
        <f>K106*(1+'vstupni data'!$G$4)</f>
        <v>46.15</v>
      </c>
    </row>
    <row r="107" spans="1:13" ht="18.899999999999999" customHeight="1" x14ac:dyDescent="0.3">
      <c r="A107" s="35">
        <v>105</v>
      </c>
      <c r="B107" s="36" t="s">
        <v>165</v>
      </c>
      <c r="C107" s="36">
        <v>34.200000000000003</v>
      </c>
      <c r="D107" s="36">
        <v>28.2</v>
      </c>
      <c r="E107" s="36">
        <v>6</v>
      </c>
      <c r="F107" s="37">
        <v>114553</v>
      </c>
      <c r="G107" s="36"/>
      <c r="H107" s="38">
        <f>F107*'vstupni data'!$B$21</f>
        <v>2497255.4</v>
      </c>
      <c r="I107" s="39">
        <f t="shared" si="1"/>
        <v>3349.5029239766077</v>
      </c>
      <c r="J107" s="40">
        <f>I107*'vstupni data'!$B$21</f>
        <v>73019.163742690056</v>
      </c>
      <c r="K107" s="41">
        <v>92.3</v>
      </c>
      <c r="L107" s="42">
        <f>K107*(1+'vstupni data'!$G$10)</f>
        <v>119.99</v>
      </c>
      <c r="M107" s="42">
        <f>K107*(1+'vstupni data'!$G$4)</f>
        <v>46.15</v>
      </c>
    </row>
    <row r="108" spans="1:13" ht="18.899999999999999" customHeight="1" x14ac:dyDescent="0.3">
      <c r="A108" s="35">
        <v>106</v>
      </c>
      <c r="B108" s="36" t="s">
        <v>166</v>
      </c>
      <c r="C108" s="36">
        <v>33.799999999999997</v>
      </c>
      <c r="D108" s="36">
        <v>27.8</v>
      </c>
      <c r="E108" s="36">
        <v>6</v>
      </c>
      <c r="F108" s="37">
        <v>113213</v>
      </c>
      <c r="G108" s="36"/>
      <c r="H108" s="38">
        <f>F108*'vstupni data'!$B$21</f>
        <v>2468043.4</v>
      </c>
      <c r="I108" s="39">
        <f t="shared" si="1"/>
        <v>3349.4970414201184</v>
      </c>
      <c r="J108" s="40">
        <f>I108*'vstupni data'!$B$21</f>
        <v>73019.035502958577</v>
      </c>
      <c r="K108" s="41">
        <v>92.3</v>
      </c>
      <c r="L108" s="42">
        <f>K108*(1+'vstupni data'!$G$10)</f>
        <v>119.99</v>
      </c>
      <c r="M108" s="42">
        <f>K108*(1+'vstupni data'!$G$4)</f>
        <v>46.15</v>
      </c>
    </row>
    <row r="109" spans="1:13" ht="18.899999999999999" customHeight="1" x14ac:dyDescent="0.3">
      <c r="A109" s="35">
        <v>107</v>
      </c>
      <c r="B109" s="36" t="s">
        <v>167</v>
      </c>
      <c r="C109" s="36">
        <v>33.799999999999997</v>
      </c>
      <c r="D109" s="36">
        <v>27.8</v>
      </c>
      <c r="E109" s="36">
        <v>6</v>
      </c>
      <c r="F109" s="37">
        <v>113213</v>
      </c>
      <c r="G109" s="36"/>
      <c r="H109" s="38">
        <f>F109*'vstupni data'!$B$21</f>
        <v>2468043.4</v>
      </c>
      <c r="I109" s="39">
        <f t="shared" si="1"/>
        <v>3349.4970414201184</v>
      </c>
      <c r="J109" s="40">
        <f>I109*'vstupni data'!$B$21</f>
        <v>73019.035502958577</v>
      </c>
      <c r="K109" s="41">
        <v>92.3</v>
      </c>
      <c r="L109" s="42">
        <f>K109*(1+'vstupni data'!$G$10)</f>
        <v>119.99</v>
      </c>
      <c r="M109" s="42">
        <f>K109*(1+'vstupni data'!$G$4)</f>
        <v>46.15</v>
      </c>
    </row>
    <row r="110" spans="1:13" ht="18.899999999999999" customHeight="1" x14ac:dyDescent="0.3">
      <c r="A110" s="35">
        <v>108</v>
      </c>
      <c r="B110" s="36" t="s">
        <v>168</v>
      </c>
      <c r="C110" s="36">
        <v>34.200000000000003</v>
      </c>
      <c r="D110" s="36">
        <v>28.2</v>
      </c>
      <c r="E110" s="36">
        <v>6</v>
      </c>
      <c r="F110" s="37">
        <v>114553</v>
      </c>
      <c r="G110" s="36"/>
      <c r="H110" s="38">
        <f>F110*'vstupni data'!$B$21</f>
        <v>2497255.4</v>
      </c>
      <c r="I110" s="39">
        <f t="shared" si="1"/>
        <v>3349.5029239766077</v>
      </c>
      <c r="J110" s="40">
        <f>I110*'vstupni data'!$B$21</f>
        <v>73019.163742690056</v>
      </c>
      <c r="K110" s="41">
        <v>92.3</v>
      </c>
      <c r="L110" s="42">
        <f>K110*(1+'vstupni data'!$G$10)</f>
        <v>119.99</v>
      </c>
      <c r="M110" s="42">
        <f>K110*(1+'vstupni data'!$G$4)</f>
        <v>46.15</v>
      </c>
    </row>
    <row r="111" spans="1:13" ht="18.899999999999999" customHeight="1" x14ac:dyDescent="0.3">
      <c r="A111" s="35">
        <v>109</v>
      </c>
      <c r="B111" s="36" t="s">
        <v>169</v>
      </c>
      <c r="C111" s="36">
        <v>63.7</v>
      </c>
      <c r="D111" s="36">
        <v>56.3</v>
      </c>
      <c r="E111" s="36">
        <v>7.4</v>
      </c>
      <c r="F111" s="37">
        <v>213363</v>
      </c>
      <c r="G111" s="36"/>
      <c r="H111" s="38">
        <f>F111*'vstupni data'!$B$21</f>
        <v>4651313.4000000004</v>
      </c>
      <c r="I111" s="39">
        <f t="shared" si="1"/>
        <v>3349.4976452119308</v>
      </c>
      <c r="J111" s="40">
        <f>I111*'vstupni data'!$B$21</f>
        <v>73019.048665620096</v>
      </c>
      <c r="K111" s="41">
        <v>144.6</v>
      </c>
      <c r="L111" s="42">
        <f>K111*(1+'vstupni data'!$G$10)</f>
        <v>187.98</v>
      </c>
      <c r="M111" s="42">
        <f>K111*(1+'vstupni data'!$G$4)</f>
        <v>72.3</v>
      </c>
    </row>
    <row r="112" spans="1:13" ht="18.899999999999999" customHeight="1" thickBot="1" x14ac:dyDescent="0.35">
      <c r="A112" s="43">
        <v>110</v>
      </c>
      <c r="B112" s="44" t="s">
        <v>170</v>
      </c>
      <c r="C112" s="44">
        <v>51.5</v>
      </c>
      <c r="D112" s="44">
        <v>39.5</v>
      </c>
      <c r="E112" s="44">
        <v>12</v>
      </c>
      <c r="F112" s="45">
        <v>172499</v>
      </c>
      <c r="G112" s="44"/>
      <c r="H112" s="46">
        <f>F112*'vstupni data'!$B$21</f>
        <v>3760478.2</v>
      </c>
      <c r="I112" s="47">
        <f t="shared" si="1"/>
        <v>3349.4951456310678</v>
      </c>
      <c r="J112" s="48">
        <f>I112*'vstupni data'!$B$21</f>
        <v>73018.994174757274</v>
      </c>
      <c r="K112" s="49">
        <v>123.1</v>
      </c>
      <c r="L112" s="50">
        <f>K112*(1+'vstupni data'!$G$10)</f>
        <v>160.03</v>
      </c>
      <c r="M112" s="50">
        <f>K112*(1+'vstupni data'!$G$4)</f>
        <v>61.55</v>
      </c>
    </row>
    <row r="113" spans="1:13" ht="18.899999999999999" customHeight="1" x14ac:dyDescent="0.3">
      <c r="A113" s="35">
        <v>111</v>
      </c>
      <c r="B113" s="36" t="s">
        <v>171</v>
      </c>
      <c r="C113" s="36">
        <v>41.9</v>
      </c>
      <c r="D113" s="36">
        <v>35.700000000000003</v>
      </c>
      <c r="E113" s="36">
        <v>6.2</v>
      </c>
      <c r="F113" s="37">
        <v>138584</v>
      </c>
      <c r="G113" s="36"/>
      <c r="H113" s="38">
        <f>F113*'vstupni data'!$B$21</f>
        <v>3021131.2</v>
      </c>
      <c r="I113" s="39">
        <f t="shared" si="1"/>
        <v>3307.4940334128878</v>
      </c>
      <c r="J113" s="40">
        <f>I113*'vstupni data'!$B$21</f>
        <v>72103.369928400964</v>
      </c>
      <c r="K113" s="41">
        <v>107.7</v>
      </c>
      <c r="L113" s="42">
        <f>K113*(1+'vstupni data'!$G$10)</f>
        <v>140.01000000000002</v>
      </c>
      <c r="M113" s="42">
        <f>K113*(1+'vstupni data'!$G$4)</f>
        <v>53.85</v>
      </c>
    </row>
    <row r="114" spans="1:13" ht="18.899999999999999" customHeight="1" x14ac:dyDescent="0.3">
      <c r="A114" s="35">
        <v>112</v>
      </c>
      <c r="B114" s="36" t="s">
        <v>172</v>
      </c>
      <c r="C114" s="36">
        <v>42.5</v>
      </c>
      <c r="D114" s="36">
        <v>36.5</v>
      </c>
      <c r="E114" s="36">
        <v>6</v>
      </c>
      <c r="F114" s="37">
        <v>140569</v>
      </c>
      <c r="G114" s="36"/>
      <c r="H114" s="38">
        <f>F114*'vstupni data'!$B$21</f>
        <v>3064404.2</v>
      </c>
      <c r="I114" s="39">
        <f t="shared" si="1"/>
        <v>3307.5058823529412</v>
      </c>
      <c r="J114" s="40">
        <f>I114*'vstupni data'!$B$21</f>
        <v>72103.62823529412</v>
      </c>
      <c r="K114" s="41">
        <v>107.7</v>
      </c>
      <c r="L114" s="42">
        <f>K114*(1+'vstupni data'!$G$10)</f>
        <v>140.01000000000002</v>
      </c>
      <c r="M114" s="42">
        <f>K114*(1+'vstupni data'!$G$4)</f>
        <v>53.85</v>
      </c>
    </row>
    <row r="115" spans="1:13" ht="18.899999999999999" customHeight="1" x14ac:dyDescent="0.3">
      <c r="A115" s="35">
        <v>113</v>
      </c>
      <c r="B115" s="36" t="s">
        <v>173</v>
      </c>
      <c r="C115" s="36">
        <v>42.5</v>
      </c>
      <c r="D115" s="36">
        <v>36.5</v>
      </c>
      <c r="E115" s="36">
        <v>6</v>
      </c>
      <c r="F115" s="37">
        <v>140569</v>
      </c>
      <c r="G115" s="36"/>
      <c r="H115" s="38">
        <f>F115*'vstupni data'!$B$21</f>
        <v>3064404.2</v>
      </c>
      <c r="I115" s="39">
        <f t="shared" si="1"/>
        <v>3307.5058823529412</v>
      </c>
      <c r="J115" s="40">
        <f>I115*'vstupni data'!$B$21</f>
        <v>72103.62823529412</v>
      </c>
      <c r="K115" s="41">
        <v>107.7</v>
      </c>
      <c r="L115" s="42">
        <f>K115*(1+'vstupni data'!$G$10)</f>
        <v>140.01000000000002</v>
      </c>
      <c r="M115" s="42">
        <f>K115*(1+'vstupni data'!$G$4)</f>
        <v>53.85</v>
      </c>
    </row>
    <row r="116" spans="1:13" ht="18.899999999999999" customHeight="1" x14ac:dyDescent="0.3">
      <c r="A116" s="35">
        <v>114</v>
      </c>
      <c r="B116" s="36" t="s">
        <v>174</v>
      </c>
      <c r="C116" s="36">
        <v>41.9</v>
      </c>
      <c r="D116" s="36">
        <v>35.700000000000003</v>
      </c>
      <c r="E116" s="36">
        <v>6.2</v>
      </c>
      <c r="F116" s="37">
        <v>138584</v>
      </c>
      <c r="G116" s="36"/>
      <c r="H116" s="38">
        <f>F116*'vstupni data'!$B$21</f>
        <v>3021131.2</v>
      </c>
      <c r="I116" s="39">
        <f t="shared" si="1"/>
        <v>3307.4940334128878</v>
      </c>
      <c r="J116" s="40">
        <f>I116*'vstupni data'!$B$21</f>
        <v>72103.369928400964</v>
      </c>
      <c r="K116" s="41">
        <v>107.7</v>
      </c>
      <c r="L116" s="42">
        <f>K116*(1+'vstupni data'!$G$10)</f>
        <v>140.01000000000002</v>
      </c>
      <c r="M116" s="42">
        <f>K116*(1+'vstupni data'!$G$4)</f>
        <v>53.85</v>
      </c>
    </row>
    <row r="117" spans="1:13" ht="18.899999999999999" customHeight="1" x14ac:dyDescent="0.3">
      <c r="A117" s="35">
        <v>115</v>
      </c>
      <c r="B117" s="36" t="s">
        <v>175</v>
      </c>
      <c r="C117" s="36">
        <v>61.3</v>
      </c>
      <c r="D117" s="36">
        <v>46.5</v>
      </c>
      <c r="E117" s="36">
        <v>14.8</v>
      </c>
      <c r="F117" s="37">
        <v>191164</v>
      </c>
      <c r="G117" s="36"/>
      <c r="H117" s="38">
        <f>F117*'vstupni data'!$B$21</f>
        <v>4167375.2</v>
      </c>
      <c r="I117" s="39">
        <f t="shared" si="1"/>
        <v>3118.499184339315</v>
      </c>
      <c r="J117" s="40">
        <f>I117*'vstupni data'!$B$21</f>
        <v>67983.282218597073</v>
      </c>
      <c r="K117" s="41">
        <v>130.69999999999999</v>
      </c>
      <c r="L117" s="42">
        <f>K117*(1+'vstupni data'!$G$10)</f>
        <v>169.91</v>
      </c>
      <c r="M117" s="42">
        <f>K117*(1+'vstupni data'!$G$4)</f>
        <v>65.349999999999994</v>
      </c>
    </row>
    <row r="118" spans="1:13" ht="18.899999999999999" customHeight="1" x14ac:dyDescent="0.3">
      <c r="A118" s="35">
        <v>116</v>
      </c>
      <c r="B118" s="36" t="s">
        <v>176</v>
      </c>
      <c r="C118" s="36">
        <v>42.7</v>
      </c>
      <c r="D118" s="36">
        <v>36.700000000000003</v>
      </c>
      <c r="E118" s="36">
        <v>6</v>
      </c>
      <c r="F118" s="37">
        <v>133160</v>
      </c>
      <c r="G118" s="36"/>
      <c r="H118" s="38">
        <f>F118*'vstupni data'!$B$21</f>
        <v>2902888</v>
      </c>
      <c r="I118" s="39">
        <f t="shared" si="1"/>
        <v>3118.5011709601872</v>
      </c>
      <c r="J118" s="40">
        <f>I118*'vstupni data'!$B$21</f>
        <v>67983.32552693208</v>
      </c>
      <c r="K118" s="41">
        <v>100</v>
      </c>
      <c r="L118" s="42">
        <f>K118*(1+'vstupni data'!$G$10)</f>
        <v>130</v>
      </c>
      <c r="M118" s="42">
        <f>K118*(1+'vstupni data'!$G$4)</f>
        <v>50</v>
      </c>
    </row>
    <row r="119" spans="1:13" ht="18.899999999999999" customHeight="1" x14ac:dyDescent="0.3">
      <c r="A119" s="35">
        <v>117</v>
      </c>
      <c r="B119" s="36" t="s">
        <v>177</v>
      </c>
      <c r="C119" s="36">
        <v>42.7</v>
      </c>
      <c r="D119" s="36">
        <v>36.700000000000003</v>
      </c>
      <c r="E119" s="36">
        <v>6</v>
      </c>
      <c r="F119" s="37">
        <v>133160</v>
      </c>
      <c r="G119" s="36"/>
      <c r="H119" s="38">
        <f>F119*'vstupni data'!$B$21</f>
        <v>2902888</v>
      </c>
      <c r="I119" s="39">
        <f t="shared" si="1"/>
        <v>3118.5011709601872</v>
      </c>
      <c r="J119" s="40">
        <f>I119*'vstupni data'!$B$21</f>
        <v>67983.32552693208</v>
      </c>
      <c r="K119" s="41">
        <v>100</v>
      </c>
      <c r="L119" s="42">
        <f>K119*(1+'vstupni data'!$G$10)</f>
        <v>130</v>
      </c>
      <c r="M119" s="42">
        <f>K119*(1+'vstupni data'!$G$4)</f>
        <v>50</v>
      </c>
    </row>
    <row r="120" spans="1:13" ht="18.899999999999999" customHeight="1" x14ac:dyDescent="0.3">
      <c r="A120" s="35">
        <v>118</v>
      </c>
      <c r="B120" s="36" t="s">
        <v>178</v>
      </c>
      <c r="C120" s="36">
        <v>43.2</v>
      </c>
      <c r="D120" s="36">
        <v>35.700000000000003</v>
      </c>
      <c r="E120" s="36">
        <v>7.5</v>
      </c>
      <c r="F120" s="37">
        <v>134719</v>
      </c>
      <c r="G120" s="36"/>
      <c r="H120" s="38">
        <f>F120*'vstupni data'!$B$21</f>
        <v>2936874.2</v>
      </c>
      <c r="I120" s="39">
        <f t="shared" si="1"/>
        <v>3118.49537037037</v>
      </c>
      <c r="J120" s="40">
        <f>I120*'vstupni data'!$B$21</f>
        <v>67983.199074074073</v>
      </c>
      <c r="K120" s="41">
        <v>100</v>
      </c>
      <c r="L120" s="42">
        <f>K120*(1+'vstupni data'!$G$10)</f>
        <v>130</v>
      </c>
      <c r="M120" s="42">
        <f>K120*(1+'vstupni data'!$G$4)</f>
        <v>50</v>
      </c>
    </row>
    <row r="121" spans="1:13" ht="18.899999999999999" customHeight="1" x14ac:dyDescent="0.3">
      <c r="A121" s="35">
        <v>119</v>
      </c>
      <c r="B121" s="36" t="s">
        <v>179</v>
      </c>
      <c r="C121" s="36">
        <v>61.3</v>
      </c>
      <c r="D121" s="36">
        <v>46.5</v>
      </c>
      <c r="E121" s="36">
        <v>14.8</v>
      </c>
      <c r="F121" s="37">
        <v>191164</v>
      </c>
      <c r="G121" s="36"/>
      <c r="H121" s="38">
        <f>F121*'vstupni data'!$B$21</f>
        <v>4167375.2</v>
      </c>
      <c r="I121" s="39">
        <f t="shared" si="1"/>
        <v>3118.499184339315</v>
      </c>
      <c r="J121" s="40">
        <f>I121*'vstupni data'!$B$21</f>
        <v>67983.282218597073</v>
      </c>
      <c r="K121" s="41">
        <v>130.69999999999999</v>
      </c>
      <c r="L121" s="42">
        <f>K121*(1+'vstupni data'!$G$10)</f>
        <v>169.91</v>
      </c>
      <c r="M121" s="42">
        <f>K121*(1+'vstupni data'!$G$4)</f>
        <v>65.349999999999994</v>
      </c>
    </row>
    <row r="122" spans="1:13" ht="18.899999999999999" customHeight="1" x14ac:dyDescent="0.3">
      <c r="A122" s="35">
        <v>120</v>
      </c>
      <c r="B122" s="36" t="s">
        <v>180</v>
      </c>
      <c r="C122" s="36">
        <v>42.7</v>
      </c>
      <c r="D122" s="36">
        <v>36.700000000000003</v>
      </c>
      <c r="E122" s="36">
        <v>6</v>
      </c>
      <c r="F122" s="37">
        <v>133160</v>
      </c>
      <c r="G122" s="36"/>
      <c r="H122" s="38">
        <f>F122*'vstupni data'!$B$21</f>
        <v>2902888</v>
      </c>
      <c r="I122" s="39">
        <f t="shared" si="1"/>
        <v>3118.5011709601872</v>
      </c>
      <c r="J122" s="40">
        <f>I122*'vstupni data'!$B$21</f>
        <v>67983.32552693208</v>
      </c>
      <c r="K122" s="41">
        <v>100</v>
      </c>
      <c r="L122" s="42">
        <f>K122*(1+'vstupni data'!$G$10)</f>
        <v>130</v>
      </c>
      <c r="M122" s="42">
        <f>K122*(1+'vstupni data'!$G$4)</f>
        <v>50</v>
      </c>
    </row>
    <row r="123" spans="1:13" ht="18.899999999999999" customHeight="1" x14ac:dyDescent="0.3">
      <c r="A123" s="35">
        <v>121</v>
      </c>
      <c r="B123" s="36" t="s">
        <v>181</v>
      </c>
      <c r="C123" s="36">
        <v>42.7</v>
      </c>
      <c r="D123" s="36">
        <v>36.700000000000003</v>
      </c>
      <c r="E123" s="36">
        <v>6</v>
      </c>
      <c r="F123" s="37">
        <v>133160</v>
      </c>
      <c r="G123" s="36"/>
      <c r="H123" s="38">
        <f>F123*'vstupni data'!$B$21</f>
        <v>2902888</v>
      </c>
      <c r="I123" s="39">
        <f t="shared" si="1"/>
        <v>3118.5011709601872</v>
      </c>
      <c r="J123" s="40">
        <f>I123*'vstupni data'!$B$21</f>
        <v>67983.32552693208</v>
      </c>
      <c r="K123" s="41">
        <v>100</v>
      </c>
      <c r="L123" s="42">
        <f>K123*(1+'vstupni data'!$G$10)</f>
        <v>130</v>
      </c>
      <c r="M123" s="42">
        <f>K123*(1+'vstupni data'!$G$4)</f>
        <v>50</v>
      </c>
    </row>
    <row r="124" spans="1:13" ht="18.899999999999999" customHeight="1" x14ac:dyDescent="0.3">
      <c r="A124" s="35">
        <v>122</v>
      </c>
      <c r="B124" s="36" t="s">
        <v>182</v>
      </c>
      <c r="C124" s="36">
        <v>43.2</v>
      </c>
      <c r="D124" s="36">
        <v>35.700000000000003</v>
      </c>
      <c r="E124" s="36">
        <v>7.5</v>
      </c>
      <c r="F124" s="37">
        <v>134719</v>
      </c>
      <c r="G124" s="36"/>
      <c r="H124" s="38">
        <f>F124*'vstupni data'!$B$21</f>
        <v>2936874.2</v>
      </c>
      <c r="I124" s="39">
        <f t="shared" si="1"/>
        <v>3118.49537037037</v>
      </c>
      <c r="J124" s="40">
        <f>I124*'vstupni data'!$B$21</f>
        <v>67983.199074074073</v>
      </c>
      <c r="K124" s="41">
        <v>100</v>
      </c>
      <c r="L124" s="42">
        <f>K124*(1+'vstupni data'!$G$10)</f>
        <v>130</v>
      </c>
      <c r="M124" s="42">
        <f>K124*(1+'vstupni data'!$G$4)</f>
        <v>50</v>
      </c>
    </row>
    <row r="125" spans="1:13" ht="18.899999999999999" customHeight="1" x14ac:dyDescent="0.3">
      <c r="A125" s="35">
        <v>123</v>
      </c>
      <c r="B125" s="36" t="s">
        <v>183</v>
      </c>
      <c r="C125" s="36">
        <v>61.3</v>
      </c>
      <c r="D125" s="36">
        <v>46.5</v>
      </c>
      <c r="E125" s="36">
        <v>14.8</v>
      </c>
      <c r="F125" s="37">
        <v>191164</v>
      </c>
      <c r="G125" s="36"/>
      <c r="H125" s="38">
        <f>F125*'vstupni data'!$B$21</f>
        <v>4167375.2</v>
      </c>
      <c r="I125" s="39">
        <f t="shared" si="1"/>
        <v>3118.499184339315</v>
      </c>
      <c r="J125" s="40">
        <f>I125*'vstupni data'!$B$21</f>
        <v>67983.282218597073</v>
      </c>
      <c r="K125" s="41">
        <v>130.69999999999999</v>
      </c>
      <c r="L125" s="42">
        <f>K125*(1+'vstupni data'!$G$10)</f>
        <v>169.91</v>
      </c>
      <c r="M125" s="42">
        <f>K125*(1+'vstupni data'!$G$4)</f>
        <v>65.349999999999994</v>
      </c>
    </row>
    <row r="126" spans="1:13" ht="18.899999999999999" customHeight="1" x14ac:dyDescent="0.3">
      <c r="A126" s="35">
        <v>124</v>
      </c>
      <c r="B126" s="36" t="s">
        <v>184</v>
      </c>
      <c r="C126" s="36">
        <v>42.7</v>
      </c>
      <c r="D126" s="36">
        <v>36.700000000000003</v>
      </c>
      <c r="E126" s="36">
        <v>6</v>
      </c>
      <c r="F126" s="37">
        <v>133160</v>
      </c>
      <c r="G126" s="36"/>
      <c r="H126" s="38">
        <f>F126*'vstupni data'!$B$21</f>
        <v>2902888</v>
      </c>
      <c r="I126" s="39">
        <f t="shared" si="1"/>
        <v>3118.5011709601872</v>
      </c>
      <c r="J126" s="40">
        <f>I126*'vstupni data'!$B$21</f>
        <v>67983.32552693208</v>
      </c>
      <c r="K126" s="41">
        <v>100</v>
      </c>
      <c r="L126" s="42">
        <f>K126*(1+'vstupni data'!$G$10)</f>
        <v>130</v>
      </c>
      <c r="M126" s="42">
        <f>K126*(1+'vstupni data'!$G$4)</f>
        <v>50</v>
      </c>
    </row>
    <row r="127" spans="1:13" ht="18.899999999999999" customHeight="1" x14ac:dyDescent="0.3">
      <c r="A127" s="35">
        <v>125</v>
      </c>
      <c r="B127" s="36" t="s">
        <v>185</v>
      </c>
      <c r="C127" s="36">
        <v>42.7</v>
      </c>
      <c r="D127" s="36">
        <v>36.700000000000003</v>
      </c>
      <c r="E127" s="36">
        <v>6</v>
      </c>
      <c r="F127" s="37">
        <v>133160</v>
      </c>
      <c r="G127" s="36"/>
      <c r="H127" s="38">
        <f>F127*'vstupni data'!$B$21</f>
        <v>2902888</v>
      </c>
      <c r="I127" s="39">
        <f t="shared" si="1"/>
        <v>3118.5011709601872</v>
      </c>
      <c r="J127" s="40">
        <f>I127*'vstupni data'!$B$21</f>
        <v>67983.32552693208</v>
      </c>
      <c r="K127" s="41">
        <v>100</v>
      </c>
      <c r="L127" s="42">
        <f>K127*(1+'vstupni data'!$G$10)</f>
        <v>130</v>
      </c>
      <c r="M127" s="42">
        <f>K127*(1+'vstupni data'!$G$4)</f>
        <v>50</v>
      </c>
    </row>
    <row r="128" spans="1:13" ht="18.899999999999999" customHeight="1" x14ac:dyDescent="0.3">
      <c r="A128" s="35">
        <v>126</v>
      </c>
      <c r="B128" s="36" t="s">
        <v>186</v>
      </c>
      <c r="C128" s="36">
        <v>43.2</v>
      </c>
      <c r="D128" s="36">
        <v>35.700000000000003</v>
      </c>
      <c r="E128" s="36">
        <v>7.5</v>
      </c>
      <c r="F128" s="37">
        <v>134719</v>
      </c>
      <c r="G128" s="36"/>
      <c r="H128" s="38">
        <f>F128*'vstupni data'!$B$21</f>
        <v>2936874.2</v>
      </c>
      <c r="I128" s="39">
        <f t="shared" si="1"/>
        <v>3118.49537037037</v>
      </c>
      <c r="J128" s="40">
        <f>I128*'vstupni data'!$B$21</f>
        <v>67983.199074074073</v>
      </c>
      <c r="K128" s="41">
        <v>100</v>
      </c>
      <c r="L128" s="42">
        <f>K128*(1+'vstupni data'!$G$10)</f>
        <v>130</v>
      </c>
      <c r="M128" s="42">
        <f>K128*(1+'vstupni data'!$G$4)</f>
        <v>50</v>
      </c>
    </row>
    <row r="129" spans="1:13" ht="18.899999999999999" customHeight="1" x14ac:dyDescent="0.3">
      <c r="A129" s="35">
        <v>127</v>
      </c>
      <c r="B129" s="36" t="s">
        <v>187</v>
      </c>
      <c r="C129" s="36">
        <v>62.5</v>
      </c>
      <c r="D129" s="36">
        <v>35.700000000000003</v>
      </c>
      <c r="E129" s="36">
        <v>26.8</v>
      </c>
      <c r="F129" s="37">
        <v>200156</v>
      </c>
      <c r="G129" s="36"/>
      <c r="H129" s="38">
        <f>F129*'vstupni data'!$B$21</f>
        <v>4363400.8</v>
      </c>
      <c r="I129" s="39">
        <f t="shared" si="1"/>
        <v>3202.4960000000001</v>
      </c>
      <c r="J129" s="40">
        <f>I129*'vstupni data'!$B$21</f>
        <v>69814.412800000006</v>
      </c>
      <c r="K129" s="41">
        <v>137.30000000000001</v>
      </c>
      <c r="L129" s="42">
        <f>K129*(1+'vstupni data'!$G$10)</f>
        <v>178.49</v>
      </c>
      <c r="M129" s="42">
        <f>K129*(1+'vstupni data'!$G$4)</f>
        <v>68.650000000000006</v>
      </c>
    </row>
    <row r="130" spans="1:13" ht="18.899999999999999" customHeight="1" x14ac:dyDescent="0.3">
      <c r="A130" s="35">
        <v>128</v>
      </c>
      <c r="B130" s="36" t="s">
        <v>188</v>
      </c>
      <c r="C130" s="36">
        <v>42.7</v>
      </c>
      <c r="D130" s="36">
        <v>36.700000000000003</v>
      </c>
      <c r="E130" s="36">
        <v>6</v>
      </c>
      <c r="F130" s="37">
        <v>136747</v>
      </c>
      <c r="G130" s="36"/>
      <c r="H130" s="38">
        <f>F130*'vstupni data'!$B$21</f>
        <v>2981084.6</v>
      </c>
      <c r="I130" s="39">
        <f t="shared" si="1"/>
        <v>3202.5058548009365</v>
      </c>
      <c r="J130" s="40">
        <f>I130*'vstupni data'!$B$21</f>
        <v>69814.627634660414</v>
      </c>
      <c r="K130" s="41">
        <v>107.7</v>
      </c>
      <c r="L130" s="42">
        <f>K130*(1+'vstupni data'!$G$10)</f>
        <v>140.01000000000002</v>
      </c>
      <c r="M130" s="42">
        <f>K130*(1+'vstupni data'!$G$4)</f>
        <v>53.85</v>
      </c>
    </row>
    <row r="131" spans="1:13" ht="18.899999999999999" customHeight="1" x14ac:dyDescent="0.3">
      <c r="A131" s="35">
        <v>129</v>
      </c>
      <c r="B131" s="36" t="s">
        <v>189</v>
      </c>
      <c r="C131" s="36">
        <v>42.7</v>
      </c>
      <c r="D131" s="36">
        <v>36.700000000000003</v>
      </c>
      <c r="E131" s="36">
        <v>6</v>
      </c>
      <c r="F131" s="37">
        <v>136747</v>
      </c>
      <c r="G131" s="36"/>
      <c r="H131" s="38">
        <f>F131*'vstupni data'!$B$21</f>
        <v>2981084.6</v>
      </c>
      <c r="I131" s="39">
        <f t="shared" si="1"/>
        <v>3202.5058548009365</v>
      </c>
      <c r="J131" s="40">
        <f>I131*'vstupni data'!$B$21</f>
        <v>69814.627634660414</v>
      </c>
      <c r="K131" s="41">
        <v>107.7</v>
      </c>
      <c r="L131" s="42">
        <f>K131*(1+'vstupni data'!$G$10)</f>
        <v>140.01000000000002</v>
      </c>
      <c r="M131" s="42">
        <f>K131*(1+'vstupni data'!$G$4)</f>
        <v>53.85</v>
      </c>
    </row>
    <row r="132" spans="1:13" ht="18.899999999999999" customHeight="1" x14ac:dyDescent="0.3">
      <c r="A132" s="35">
        <v>130</v>
      </c>
      <c r="B132" s="36" t="s">
        <v>190</v>
      </c>
      <c r="C132" s="36">
        <v>54.8</v>
      </c>
      <c r="D132" s="36">
        <v>45.9</v>
      </c>
      <c r="E132" s="36">
        <v>8.9</v>
      </c>
      <c r="F132" s="37">
        <v>175497</v>
      </c>
      <c r="G132" s="36"/>
      <c r="H132" s="38">
        <f>F132*'vstupni data'!$B$21</f>
        <v>3825834.6</v>
      </c>
      <c r="I132" s="39">
        <f t="shared" ref="I132:I195" si="2">F132/C132</f>
        <v>3202.5</v>
      </c>
      <c r="J132" s="40">
        <f>I132*'vstupni data'!$B$21</f>
        <v>69814.5</v>
      </c>
      <c r="K132" s="41">
        <v>137.30000000000001</v>
      </c>
      <c r="L132" s="42">
        <f>K132*(1+'vstupni data'!$G$10)</f>
        <v>178.49</v>
      </c>
      <c r="M132" s="42">
        <f>K132*(1+'vstupni data'!$G$4)</f>
        <v>68.650000000000006</v>
      </c>
    </row>
    <row r="133" spans="1:13" ht="18.899999999999999" customHeight="1" x14ac:dyDescent="0.3">
      <c r="A133" s="35">
        <v>131</v>
      </c>
      <c r="B133" s="36" t="s">
        <v>191</v>
      </c>
      <c r="C133" s="36">
        <v>43.3</v>
      </c>
      <c r="D133" s="36">
        <v>35.700000000000003</v>
      </c>
      <c r="E133" s="36">
        <v>7.6</v>
      </c>
      <c r="F133" s="37">
        <v>138668</v>
      </c>
      <c r="G133" s="36"/>
      <c r="H133" s="38">
        <f>F133*'vstupni data'!$B$21</f>
        <v>3022962.4</v>
      </c>
      <c r="I133" s="39">
        <f t="shared" si="2"/>
        <v>3202.4942263279449</v>
      </c>
      <c r="J133" s="40">
        <f>I133*'vstupni data'!$B$21</f>
        <v>69814.374133949197</v>
      </c>
      <c r="K133" s="41">
        <v>107.7</v>
      </c>
      <c r="L133" s="42">
        <f>K133*(1+'vstupni data'!$G$10)</f>
        <v>140.01000000000002</v>
      </c>
      <c r="M133" s="42">
        <f>K133*(1+'vstupni data'!$G$4)</f>
        <v>53.85</v>
      </c>
    </row>
    <row r="134" spans="1:13" ht="18.899999999999999" customHeight="1" x14ac:dyDescent="0.3">
      <c r="A134" s="35">
        <v>132</v>
      </c>
      <c r="B134" s="36" t="s">
        <v>192</v>
      </c>
      <c r="C134" s="36">
        <v>42.7</v>
      </c>
      <c r="D134" s="36">
        <v>36.700000000000003</v>
      </c>
      <c r="E134" s="36">
        <v>6</v>
      </c>
      <c r="F134" s="37">
        <v>136747</v>
      </c>
      <c r="G134" s="36"/>
      <c r="H134" s="38">
        <f>F134*'vstupni data'!$B$21</f>
        <v>2981084.6</v>
      </c>
      <c r="I134" s="39">
        <f t="shared" si="2"/>
        <v>3202.5058548009365</v>
      </c>
      <c r="J134" s="40">
        <f>I134*'vstupni data'!$B$21</f>
        <v>69814.627634660414</v>
      </c>
      <c r="K134" s="41">
        <v>107.7</v>
      </c>
      <c r="L134" s="42">
        <f>K134*(1+'vstupni data'!$G$10)</f>
        <v>140.01000000000002</v>
      </c>
      <c r="M134" s="42">
        <f>K134*(1+'vstupni data'!$G$4)</f>
        <v>53.85</v>
      </c>
    </row>
    <row r="135" spans="1:13" ht="18.899999999999999" customHeight="1" x14ac:dyDescent="0.3">
      <c r="A135" s="35">
        <v>133</v>
      </c>
      <c r="B135" s="36" t="s">
        <v>193</v>
      </c>
      <c r="C135" s="36">
        <v>42.7</v>
      </c>
      <c r="D135" s="36">
        <v>36.700000000000003</v>
      </c>
      <c r="E135" s="36">
        <v>6</v>
      </c>
      <c r="F135" s="37">
        <v>136747</v>
      </c>
      <c r="G135" s="36"/>
      <c r="H135" s="38">
        <f>F135*'vstupni data'!$B$21</f>
        <v>2981084.6</v>
      </c>
      <c r="I135" s="39">
        <f t="shared" si="2"/>
        <v>3202.5058548009365</v>
      </c>
      <c r="J135" s="40">
        <f>I135*'vstupni data'!$B$21</f>
        <v>69814.627634660414</v>
      </c>
      <c r="K135" s="41">
        <v>107.7</v>
      </c>
      <c r="L135" s="42">
        <f>K135*(1+'vstupni data'!$G$10)</f>
        <v>140.01000000000002</v>
      </c>
      <c r="M135" s="42">
        <f>K135*(1+'vstupni data'!$G$4)</f>
        <v>53.85</v>
      </c>
    </row>
    <row r="136" spans="1:13" ht="18.899999999999999" customHeight="1" x14ac:dyDescent="0.3">
      <c r="A136" s="35">
        <v>134</v>
      </c>
      <c r="B136" s="36" t="s">
        <v>194</v>
      </c>
      <c r="C136" s="36">
        <v>54.8</v>
      </c>
      <c r="D136" s="36">
        <v>45.9</v>
      </c>
      <c r="E136" s="36">
        <v>8.9</v>
      </c>
      <c r="F136" s="37">
        <v>175497</v>
      </c>
      <c r="G136" s="36"/>
      <c r="H136" s="38">
        <f>F136*'vstupni data'!$B$21</f>
        <v>3825834.6</v>
      </c>
      <c r="I136" s="39">
        <f t="shared" si="2"/>
        <v>3202.5</v>
      </c>
      <c r="J136" s="40">
        <f>I136*'vstupni data'!$B$21</f>
        <v>69814.5</v>
      </c>
      <c r="K136" s="41">
        <v>137.30000000000001</v>
      </c>
      <c r="L136" s="42">
        <f>K136*(1+'vstupni data'!$G$10)</f>
        <v>178.49</v>
      </c>
      <c r="M136" s="42">
        <f>K136*(1+'vstupni data'!$G$4)</f>
        <v>68.650000000000006</v>
      </c>
    </row>
    <row r="137" spans="1:13" ht="18.899999999999999" customHeight="1" x14ac:dyDescent="0.3">
      <c r="A137" s="35">
        <v>135</v>
      </c>
      <c r="B137" s="36" t="s">
        <v>195</v>
      </c>
      <c r="C137" s="36">
        <v>43.3</v>
      </c>
      <c r="D137" s="36">
        <v>35.700000000000003</v>
      </c>
      <c r="E137" s="36">
        <v>7.6</v>
      </c>
      <c r="F137" s="37">
        <v>138668</v>
      </c>
      <c r="G137" s="36"/>
      <c r="H137" s="38">
        <f>F137*'vstupni data'!$B$21</f>
        <v>3022962.4</v>
      </c>
      <c r="I137" s="39">
        <f t="shared" si="2"/>
        <v>3202.4942263279449</v>
      </c>
      <c r="J137" s="40">
        <f>I137*'vstupni data'!$B$21</f>
        <v>69814.374133949197</v>
      </c>
      <c r="K137" s="41">
        <v>107.7</v>
      </c>
      <c r="L137" s="42">
        <f>K137*(1+'vstupni data'!$G$10)</f>
        <v>140.01000000000002</v>
      </c>
      <c r="M137" s="42">
        <f>K137*(1+'vstupni data'!$G$4)</f>
        <v>53.85</v>
      </c>
    </row>
    <row r="138" spans="1:13" ht="18.899999999999999" customHeight="1" x14ac:dyDescent="0.3">
      <c r="A138" s="35">
        <v>136</v>
      </c>
      <c r="B138" s="36" t="s">
        <v>196</v>
      </c>
      <c r="C138" s="36">
        <v>42.7</v>
      </c>
      <c r="D138" s="36">
        <v>36.700000000000003</v>
      </c>
      <c r="E138" s="36">
        <v>6</v>
      </c>
      <c r="F138" s="37">
        <v>136747</v>
      </c>
      <c r="G138" s="36"/>
      <c r="H138" s="38">
        <f>F138*'vstupni data'!$B$21</f>
        <v>2981084.6</v>
      </c>
      <c r="I138" s="39">
        <f t="shared" si="2"/>
        <v>3202.5058548009365</v>
      </c>
      <c r="J138" s="40">
        <f>I138*'vstupni data'!$B$21</f>
        <v>69814.627634660414</v>
      </c>
      <c r="K138" s="41">
        <v>107.7</v>
      </c>
      <c r="L138" s="42">
        <f>K138*(1+'vstupni data'!$G$10)</f>
        <v>140.01000000000002</v>
      </c>
      <c r="M138" s="42">
        <f>K138*(1+'vstupni data'!$G$4)</f>
        <v>53.85</v>
      </c>
    </row>
    <row r="139" spans="1:13" ht="18.899999999999999" customHeight="1" x14ac:dyDescent="0.3">
      <c r="A139" s="35">
        <v>137</v>
      </c>
      <c r="B139" s="36" t="s">
        <v>197</v>
      </c>
      <c r="C139" s="36">
        <v>42.7</v>
      </c>
      <c r="D139" s="36">
        <v>36.700000000000003</v>
      </c>
      <c r="E139" s="36">
        <v>6</v>
      </c>
      <c r="F139" s="37">
        <v>136747</v>
      </c>
      <c r="G139" s="36"/>
      <c r="H139" s="38">
        <f>F139*'vstupni data'!$B$21</f>
        <v>2981084.6</v>
      </c>
      <c r="I139" s="39">
        <f t="shared" si="2"/>
        <v>3202.5058548009365</v>
      </c>
      <c r="J139" s="40">
        <f>I139*'vstupni data'!$B$21</f>
        <v>69814.627634660414</v>
      </c>
      <c r="K139" s="41">
        <v>107.7</v>
      </c>
      <c r="L139" s="42">
        <f>K139*(1+'vstupni data'!$G$10)</f>
        <v>140.01000000000002</v>
      </c>
      <c r="M139" s="42">
        <f>K139*(1+'vstupni data'!$G$4)</f>
        <v>53.85</v>
      </c>
    </row>
    <row r="140" spans="1:13" ht="18.899999999999999" customHeight="1" x14ac:dyDescent="0.3">
      <c r="A140" s="35">
        <v>138</v>
      </c>
      <c r="B140" s="36" t="s">
        <v>198</v>
      </c>
      <c r="C140" s="36">
        <v>54.8</v>
      </c>
      <c r="D140" s="36">
        <v>45.9</v>
      </c>
      <c r="E140" s="36">
        <v>8.9</v>
      </c>
      <c r="F140" s="37">
        <v>175497</v>
      </c>
      <c r="G140" s="36"/>
      <c r="H140" s="38">
        <f>F140*'vstupni data'!$B$21</f>
        <v>3825834.6</v>
      </c>
      <c r="I140" s="39">
        <f t="shared" si="2"/>
        <v>3202.5</v>
      </c>
      <c r="J140" s="40">
        <f>I140*'vstupni data'!$B$21</f>
        <v>69814.5</v>
      </c>
      <c r="K140" s="41">
        <v>137.30000000000001</v>
      </c>
      <c r="L140" s="42">
        <f>K140*(1+'vstupni data'!$G$10)</f>
        <v>178.49</v>
      </c>
      <c r="M140" s="42">
        <f>K140*(1+'vstupni data'!$G$4)</f>
        <v>68.650000000000006</v>
      </c>
    </row>
    <row r="141" spans="1:13" ht="18.899999999999999" customHeight="1" x14ac:dyDescent="0.3">
      <c r="A141" s="35">
        <v>139</v>
      </c>
      <c r="B141" s="36" t="s">
        <v>199</v>
      </c>
      <c r="C141" s="36">
        <v>61.3</v>
      </c>
      <c r="D141" s="36">
        <v>46.5</v>
      </c>
      <c r="E141" s="36">
        <v>14.8</v>
      </c>
      <c r="F141" s="37">
        <v>199532</v>
      </c>
      <c r="G141" s="36"/>
      <c r="H141" s="38">
        <f>F141*'vstupni data'!$B$21</f>
        <v>4349797.6000000006</v>
      </c>
      <c r="I141" s="39">
        <f t="shared" si="2"/>
        <v>3255.0081566068516</v>
      </c>
      <c r="J141" s="40">
        <f>I141*'vstupni data'!$B$21</f>
        <v>70959.177814029361</v>
      </c>
      <c r="K141" s="41">
        <v>144.6</v>
      </c>
      <c r="L141" s="42">
        <f>K141*(1+'vstupni data'!$G$10)</f>
        <v>187.98</v>
      </c>
      <c r="M141" s="42">
        <f>K141*(1+'vstupni data'!$G$4)</f>
        <v>72.3</v>
      </c>
    </row>
    <row r="142" spans="1:13" ht="18.899999999999999" customHeight="1" x14ac:dyDescent="0.3">
      <c r="A142" s="35">
        <v>140</v>
      </c>
      <c r="B142" s="36" t="s">
        <v>200</v>
      </c>
      <c r="C142" s="36">
        <v>42.7</v>
      </c>
      <c r="D142" s="36">
        <v>36.700000000000003</v>
      </c>
      <c r="E142" s="36">
        <v>6</v>
      </c>
      <c r="F142" s="37">
        <v>138989</v>
      </c>
      <c r="G142" s="36"/>
      <c r="H142" s="38">
        <f>F142*'vstupni data'!$B$21</f>
        <v>3029960.2</v>
      </c>
      <c r="I142" s="39">
        <f t="shared" si="2"/>
        <v>3255.0117096018735</v>
      </c>
      <c r="J142" s="40">
        <f>I142*'vstupni data'!$B$21</f>
        <v>70959.255269320842</v>
      </c>
      <c r="K142" s="41">
        <v>107.7</v>
      </c>
      <c r="L142" s="42">
        <f>K142*(1+'vstupni data'!$G$10)</f>
        <v>140.01000000000002</v>
      </c>
      <c r="M142" s="42">
        <f>K142*(1+'vstupni data'!$G$4)</f>
        <v>53.85</v>
      </c>
    </row>
    <row r="143" spans="1:13" ht="18.899999999999999" customHeight="1" x14ac:dyDescent="0.3">
      <c r="A143" s="35">
        <v>141</v>
      </c>
      <c r="B143" s="36" t="s">
        <v>201</v>
      </c>
      <c r="C143" s="36">
        <v>42.7</v>
      </c>
      <c r="D143" s="36">
        <v>36.700000000000003</v>
      </c>
      <c r="E143" s="36">
        <v>6</v>
      </c>
      <c r="F143" s="37">
        <v>138989</v>
      </c>
      <c r="G143" s="36"/>
      <c r="H143" s="38">
        <f>F143*'vstupni data'!$B$21</f>
        <v>3029960.2</v>
      </c>
      <c r="I143" s="39">
        <f t="shared" si="2"/>
        <v>3255.0117096018735</v>
      </c>
      <c r="J143" s="40">
        <f>I143*'vstupni data'!$B$21</f>
        <v>70959.255269320842</v>
      </c>
      <c r="K143" s="41">
        <v>107.7</v>
      </c>
      <c r="L143" s="42">
        <f>K143*(1+'vstupni data'!$G$10)</f>
        <v>140.01000000000002</v>
      </c>
      <c r="M143" s="42">
        <f>K143*(1+'vstupni data'!$G$4)</f>
        <v>53.85</v>
      </c>
    </row>
    <row r="144" spans="1:13" ht="18.899999999999999" customHeight="1" x14ac:dyDescent="0.3">
      <c r="A144" s="35">
        <v>142</v>
      </c>
      <c r="B144" s="36" t="s">
        <v>202</v>
      </c>
      <c r="C144" s="36">
        <v>55.1</v>
      </c>
      <c r="D144" s="36">
        <v>35.700000000000003</v>
      </c>
      <c r="E144" s="36">
        <v>19.399999999999999</v>
      </c>
      <c r="F144" s="37">
        <v>179351</v>
      </c>
      <c r="G144" s="36"/>
      <c r="H144" s="38">
        <f>F144*'vstupni data'!$B$21</f>
        <v>3909851.8000000003</v>
      </c>
      <c r="I144" s="39">
        <f t="shared" si="2"/>
        <v>3255.0090744101631</v>
      </c>
      <c r="J144" s="40">
        <f>I144*'vstupni data'!$B$21</f>
        <v>70959.197822141563</v>
      </c>
      <c r="K144" s="41">
        <v>144.6</v>
      </c>
      <c r="L144" s="42">
        <f>K144*(1+'vstupni data'!$G$10)</f>
        <v>187.98</v>
      </c>
      <c r="M144" s="42">
        <f>K144*(1+'vstupni data'!$G$4)</f>
        <v>72.3</v>
      </c>
    </row>
    <row r="145" spans="1:13" ht="18.899999999999999" customHeight="1" x14ac:dyDescent="0.3">
      <c r="A145" s="35">
        <v>143</v>
      </c>
      <c r="B145" s="36" t="s">
        <v>203</v>
      </c>
      <c r="C145" s="36">
        <v>61.3</v>
      </c>
      <c r="D145" s="36">
        <v>46.5</v>
      </c>
      <c r="E145" s="36">
        <v>14.8</v>
      </c>
      <c r="F145" s="37">
        <v>199532</v>
      </c>
      <c r="G145" s="36"/>
      <c r="H145" s="38">
        <f>F145*'vstupni data'!$B$21</f>
        <v>4349797.6000000006</v>
      </c>
      <c r="I145" s="39">
        <f t="shared" si="2"/>
        <v>3255.0081566068516</v>
      </c>
      <c r="J145" s="40">
        <f>I145*'vstupni data'!$B$21</f>
        <v>70959.177814029361</v>
      </c>
      <c r="K145" s="41">
        <v>144.6</v>
      </c>
      <c r="L145" s="42">
        <f>K145*(1+'vstupni data'!$G$10)</f>
        <v>187.98</v>
      </c>
      <c r="M145" s="42">
        <f>K145*(1+'vstupni data'!$G$4)</f>
        <v>72.3</v>
      </c>
    </row>
    <row r="146" spans="1:13" ht="18.899999999999999" customHeight="1" x14ac:dyDescent="0.3">
      <c r="A146" s="35">
        <v>144</v>
      </c>
      <c r="B146" s="36" t="s">
        <v>204</v>
      </c>
      <c r="C146" s="36">
        <v>42.7</v>
      </c>
      <c r="D146" s="36">
        <v>36.700000000000003</v>
      </c>
      <c r="E146" s="36">
        <v>6</v>
      </c>
      <c r="F146" s="37">
        <v>138989</v>
      </c>
      <c r="G146" s="36"/>
      <c r="H146" s="38">
        <f>F146*'vstupni data'!$B$21</f>
        <v>3029960.2</v>
      </c>
      <c r="I146" s="39">
        <f t="shared" si="2"/>
        <v>3255.0117096018735</v>
      </c>
      <c r="J146" s="40">
        <f>I146*'vstupni data'!$B$21</f>
        <v>70959.255269320842</v>
      </c>
      <c r="K146" s="41">
        <v>107.7</v>
      </c>
      <c r="L146" s="42">
        <f>K146*(1+'vstupni data'!$G$10)</f>
        <v>140.01000000000002</v>
      </c>
      <c r="M146" s="42">
        <f>K146*(1+'vstupni data'!$G$4)</f>
        <v>53.85</v>
      </c>
    </row>
    <row r="147" spans="1:13" ht="18.899999999999999" customHeight="1" x14ac:dyDescent="0.3">
      <c r="A147" s="35">
        <v>145</v>
      </c>
      <c r="B147" s="36" t="s">
        <v>205</v>
      </c>
      <c r="C147" s="36">
        <v>42.7</v>
      </c>
      <c r="D147" s="36">
        <v>36.700000000000003</v>
      </c>
      <c r="E147" s="36">
        <v>6</v>
      </c>
      <c r="F147" s="37">
        <v>138989</v>
      </c>
      <c r="G147" s="36"/>
      <c r="H147" s="38">
        <f>F147*'vstupni data'!$B$21</f>
        <v>3029960.2</v>
      </c>
      <c r="I147" s="39">
        <f t="shared" si="2"/>
        <v>3255.0117096018735</v>
      </c>
      <c r="J147" s="40">
        <f>I147*'vstupni data'!$B$21</f>
        <v>70959.255269320842</v>
      </c>
      <c r="K147" s="41">
        <v>107.7</v>
      </c>
      <c r="L147" s="42">
        <f>K147*(1+'vstupni data'!$G$10)</f>
        <v>140.01000000000002</v>
      </c>
      <c r="M147" s="42">
        <f>K147*(1+'vstupni data'!$G$4)</f>
        <v>53.85</v>
      </c>
    </row>
    <row r="148" spans="1:13" ht="18.899999999999999" customHeight="1" x14ac:dyDescent="0.3">
      <c r="A148" s="35">
        <v>146</v>
      </c>
      <c r="B148" s="36" t="s">
        <v>206</v>
      </c>
      <c r="C148" s="36">
        <v>43.2</v>
      </c>
      <c r="D148" s="36">
        <v>35.700000000000003</v>
      </c>
      <c r="E148" s="36">
        <v>7.5</v>
      </c>
      <c r="F148" s="37">
        <v>140616</v>
      </c>
      <c r="G148" s="36"/>
      <c r="H148" s="38">
        <f>F148*'vstupni data'!$B$21</f>
        <v>3065428.8000000003</v>
      </c>
      <c r="I148" s="39">
        <f t="shared" si="2"/>
        <v>3255</v>
      </c>
      <c r="J148" s="40">
        <f>I148*'vstupni data'!$B$21</f>
        <v>70959</v>
      </c>
      <c r="K148" s="41">
        <v>107.7</v>
      </c>
      <c r="L148" s="42">
        <f>K148*(1+'vstupni data'!$G$10)</f>
        <v>140.01000000000002</v>
      </c>
      <c r="M148" s="42">
        <f>K148*(1+'vstupni data'!$G$4)</f>
        <v>53.85</v>
      </c>
    </row>
    <row r="149" spans="1:13" ht="18.899999999999999" customHeight="1" x14ac:dyDescent="0.3">
      <c r="A149" s="35">
        <v>147</v>
      </c>
      <c r="B149" s="36" t="s">
        <v>207</v>
      </c>
      <c r="C149" s="36">
        <v>61.3</v>
      </c>
      <c r="D149" s="36">
        <v>46.5</v>
      </c>
      <c r="E149" s="36">
        <v>14.8</v>
      </c>
      <c r="F149" s="37">
        <v>199532</v>
      </c>
      <c r="G149" s="36"/>
      <c r="H149" s="38">
        <f>F149*'vstupni data'!$B$21</f>
        <v>4349797.6000000006</v>
      </c>
      <c r="I149" s="39">
        <f t="shared" si="2"/>
        <v>3255.0081566068516</v>
      </c>
      <c r="J149" s="40">
        <f>I149*'vstupni data'!$B$21</f>
        <v>70959.177814029361</v>
      </c>
      <c r="K149" s="41">
        <v>144.6</v>
      </c>
      <c r="L149" s="42">
        <f>K149*(1+'vstupni data'!$G$10)</f>
        <v>187.98</v>
      </c>
      <c r="M149" s="42">
        <f>K149*(1+'vstupni data'!$G$4)</f>
        <v>72.3</v>
      </c>
    </row>
    <row r="150" spans="1:13" ht="18.899999999999999" customHeight="1" x14ac:dyDescent="0.3">
      <c r="A150" s="35">
        <v>148</v>
      </c>
      <c r="B150" s="36" t="s">
        <v>208</v>
      </c>
      <c r="C150" s="36">
        <v>42.7</v>
      </c>
      <c r="D150" s="36">
        <v>36.700000000000003</v>
      </c>
      <c r="E150" s="36">
        <v>6</v>
      </c>
      <c r="F150" s="37">
        <v>138989</v>
      </c>
      <c r="G150" s="36"/>
      <c r="H150" s="38">
        <f>F150*'vstupni data'!$B$21</f>
        <v>3029960.2</v>
      </c>
      <c r="I150" s="39">
        <f t="shared" si="2"/>
        <v>3255.0117096018735</v>
      </c>
      <c r="J150" s="40">
        <f>I150*'vstupni data'!$B$21</f>
        <v>70959.255269320842</v>
      </c>
      <c r="K150" s="41">
        <v>107.7</v>
      </c>
      <c r="L150" s="42">
        <f>K150*(1+'vstupni data'!$G$10)</f>
        <v>140.01000000000002</v>
      </c>
      <c r="M150" s="42">
        <f>K150*(1+'vstupni data'!$G$4)</f>
        <v>53.85</v>
      </c>
    </row>
    <row r="151" spans="1:13" ht="18.899999999999999" customHeight="1" x14ac:dyDescent="0.3">
      <c r="A151" s="35">
        <v>149</v>
      </c>
      <c r="B151" s="36" t="s">
        <v>209</v>
      </c>
      <c r="C151" s="36">
        <v>42.7</v>
      </c>
      <c r="D151" s="36">
        <v>36.700000000000003</v>
      </c>
      <c r="E151" s="36">
        <v>6</v>
      </c>
      <c r="F151" s="37">
        <v>138989</v>
      </c>
      <c r="G151" s="36"/>
      <c r="H151" s="38">
        <f>F151*'vstupni data'!$B$21</f>
        <v>3029960.2</v>
      </c>
      <c r="I151" s="39">
        <f t="shared" si="2"/>
        <v>3255.0117096018735</v>
      </c>
      <c r="J151" s="40">
        <f>I151*'vstupni data'!$B$21</f>
        <v>70959.255269320842</v>
      </c>
      <c r="K151" s="41">
        <v>107.7</v>
      </c>
      <c r="L151" s="42">
        <f>K151*(1+'vstupni data'!$G$10)</f>
        <v>140.01000000000002</v>
      </c>
      <c r="M151" s="42">
        <f>K151*(1+'vstupni data'!$G$4)</f>
        <v>53.85</v>
      </c>
    </row>
    <row r="152" spans="1:13" ht="18.899999999999999" customHeight="1" x14ac:dyDescent="0.3">
      <c r="A152" s="35">
        <v>150</v>
      </c>
      <c r="B152" s="36" t="s">
        <v>210</v>
      </c>
      <c r="C152" s="36">
        <v>43.2</v>
      </c>
      <c r="D152" s="36">
        <v>35.700000000000003</v>
      </c>
      <c r="E152" s="36">
        <v>7.5</v>
      </c>
      <c r="F152" s="37">
        <v>140616</v>
      </c>
      <c r="G152" s="36"/>
      <c r="H152" s="38">
        <f>F152*'vstupni data'!$B$21</f>
        <v>3065428.8000000003</v>
      </c>
      <c r="I152" s="39">
        <f t="shared" si="2"/>
        <v>3255</v>
      </c>
      <c r="J152" s="40">
        <f>I152*'vstupni data'!$B$21</f>
        <v>70959</v>
      </c>
      <c r="K152" s="41">
        <v>107.7</v>
      </c>
      <c r="L152" s="42">
        <f>K152*(1+'vstupni data'!$G$10)</f>
        <v>140.01000000000002</v>
      </c>
      <c r="M152" s="42">
        <f>K152*(1+'vstupni data'!$G$4)</f>
        <v>53.85</v>
      </c>
    </row>
    <row r="153" spans="1:13" ht="18.899999999999999" customHeight="1" x14ac:dyDescent="0.3">
      <c r="A153" s="35">
        <v>151</v>
      </c>
      <c r="B153" s="36" t="s">
        <v>211</v>
      </c>
      <c r="C153" s="36">
        <v>62.5</v>
      </c>
      <c r="D153" s="36">
        <v>35.700000000000003</v>
      </c>
      <c r="E153" s="36">
        <v>26.8</v>
      </c>
      <c r="F153" s="37">
        <v>209344</v>
      </c>
      <c r="G153" s="36"/>
      <c r="H153" s="38">
        <f>F153*'vstupni data'!$B$21</f>
        <v>4563699.2</v>
      </c>
      <c r="I153" s="39">
        <f t="shared" si="2"/>
        <v>3349.5039999999999</v>
      </c>
      <c r="J153" s="40">
        <f>I153*'vstupni data'!$B$21</f>
        <v>73019.1872</v>
      </c>
      <c r="K153" s="41">
        <v>144.6</v>
      </c>
      <c r="L153" s="42">
        <f>K153*(1+'vstupni data'!$G$10)</f>
        <v>187.98</v>
      </c>
      <c r="M153" s="42">
        <f>K153*(1+'vstupni data'!$G$4)</f>
        <v>72.3</v>
      </c>
    </row>
    <row r="154" spans="1:13" ht="18.899999999999999" customHeight="1" x14ac:dyDescent="0.3">
      <c r="A154" s="35">
        <v>152</v>
      </c>
      <c r="B154" s="36" t="s">
        <v>212</v>
      </c>
      <c r="C154" s="36">
        <v>42.7</v>
      </c>
      <c r="D154" s="36">
        <v>36.700000000000003</v>
      </c>
      <c r="E154" s="36">
        <v>6</v>
      </c>
      <c r="F154" s="37">
        <v>143024</v>
      </c>
      <c r="G154" s="36"/>
      <c r="H154" s="38">
        <f>F154*'vstupni data'!$B$21</f>
        <v>3117923.2</v>
      </c>
      <c r="I154" s="39">
        <f t="shared" si="2"/>
        <v>3349.5081967213114</v>
      </c>
      <c r="J154" s="40">
        <f>I154*'vstupni data'!$B$21</f>
        <v>73019.278688524588</v>
      </c>
      <c r="K154" s="41">
        <v>107.7</v>
      </c>
      <c r="L154" s="42">
        <f>K154*(1+'vstupni data'!$G$10)</f>
        <v>140.01000000000002</v>
      </c>
      <c r="M154" s="42">
        <f>K154*(1+'vstupni data'!$G$4)</f>
        <v>53.85</v>
      </c>
    </row>
    <row r="155" spans="1:13" ht="18.899999999999999" customHeight="1" x14ac:dyDescent="0.3">
      <c r="A155" s="35">
        <v>153</v>
      </c>
      <c r="B155" s="36" t="s">
        <v>213</v>
      </c>
      <c r="C155" s="36">
        <v>42.7</v>
      </c>
      <c r="D155" s="36">
        <v>36.700000000000003</v>
      </c>
      <c r="E155" s="36">
        <v>6</v>
      </c>
      <c r="F155" s="37">
        <v>143024</v>
      </c>
      <c r="G155" s="36"/>
      <c r="H155" s="38">
        <f>F155*'vstupni data'!$B$21</f>
        <v>3117923.2</v>
      </c>
      <c r="I155" s="39">
        <f t="shared" si="2"/>
        <v>3349.5081967213114</v>
      </c>
      <c r="J155" s="40">
        <f>I155*'vstupni data'!$B$21</f>
        <v>73019.278688524588</v>
      </c>
      <c r="K155" s="41">
        <v>107.7</v>
      </c>
      <c r="L155" s="42">
        <f>K155*(1+'vstupni data'!$G$10)</f>
        <v>140.01000000000002</v>
      </c>
      <c r="M155" s="42">
        <f>K155*(1+'vstupni data'!$G$4)</f>
        <v>53.85</v>
      </c>
    </row>
    <row r="156" spans="1:13" ht="18.899999999999999" customHeight="1" thickBot="1" x14ac:dyDescent="0.35">
      <c r="A156" s="43">
        <v>154</v>
      </c>
      <c r="B156" s="44" t="s">
        <v>214</v>
      </c>
      <c r="C156" s="44">
        <v>43.2</v>
      </c>
      <c r="D156" s="44">
        <v>35.700000000000003</v>
      </c>
      <c r="E156" s="44">
        <v>7.5</v>
      </c>
      <c r="F156" s="45">
        <v>144698</v>
      </c>
      <c r="G156" s="44"/>
      <c r="H156" s="46">
        <f>F156*'vstupni data'!$B$21</f>
        <v>3154416.4</v>
      </c>
      <c r="I156" s="47">
        <f t="shared" si="2"/>
        <v>3349.4907407407404</v>
      </c>
      <c r="J156" s="48">
        <f>I156*'vstupni data'!$B$21</f>
        <v>73018.898148148146</v>
      </c>
      <c r="K156" s="49">
        <v>107.7</v>
      </c>
      <c r="L156" s="50">
        <f>K156*(1+'vstupni data'!$G$10)</f>
        <v>140.01000000000002</v>
      </c>
      <c r="M156" s="50">
        <f>K156*(1+'vstupni data'!$G$4)</f>
        <v>53.85</v>
      </c>
    </row>
    <row r="157" spans="1:13" ht="18.899999999999999" customHeight="1" x14ac:dyDescent="0.3">
      <c r="A157" s="35">
        <v>155</v>
      </c>
      <c r="B157" s="36" t="s">
        <v>215</v>
      </c>
      <c r="C157" s="36">
        <v>41.9</v>
      </c>
      <c r="D157" s="36">
        <v>35.700000000000003</v>
      </c>
      <c r="E157" s="36">
        <v>6.2</v>
      </c>
      <c r="F157" s="37">
        <v>138584</v>
      </c>
      <c r="G157" s="36"/>
      <c r="H157" s="38">
        <f>F157*'vstupni data'!$B$21</f>
        <v>3021131.2</v>
      </c>
      <c r="I157" s="39">
        <f t="shared" si="2"/>
        <v>3307.4940334128878</v>
      </c>
      <c r="J157" s="40">
        <f>I157*'vstupni data'!$B$21</f>
        <v>72103.369928400964</v>
      </c>
      <c r="K157" s="41">
        <v>107.7</v>
      </c>
      <c r="L157" s="42">
        <f>K157*(1+'vstupni data'!$G$10)</f>
        <v>140.01000000000002</v>
      </c>
      <c r="M157" s="42">
        <f>K157*(1+'vstupni data'!$G$4)</f>
        <v>53.85</v>
      </c>
    </row>
    <row r="158" spans="1:13" ht="18.899999999999999" customHeight="1" x14ac:dyDescent="0.3">
      <c r="A158" s="35">
        <v>156</v>
      </c>
      <c r="B158" s="36" t="s">
        <v>216</v>
      </c>
      <c r="C158" s="36">
        <v>42.5</v>
      </c>
      <c r="D158" s="36">
        <v>36.5</v>
      </c>
      <c r="E158" s="36">
        <v>6</v>
      </c>
      <c r="F158" s="37">
        <v>140569</v>
      </c>
      <c r="G158" s="36"/>
      <c r="H158" s="38">
        <f>F158*'vstupni data'!$B$21</f>
        <v>3064404.2</v>
      </c>
      <c r="I158" s="39">
        <f t="shared" si="2"/>
        <v>3307.5058823529412</v>
      </c>
      <c r="J158" s="40">
        <f>I158*'vstupni data'!$B$21</f>
        <v>72103.62823529412</v>
      </c>
      <c r="K158" s="41">
        <v>107.7</v>
      </c>
      <c r="L158" s="42">
        <f>K158*(1+'vstupni data'!$G$10)</f>
        <v>140.01000000000002</v>
      </c>
      <c r="M158" s="42">
        <f>K158*(1+'vstupni data'!$G$4)</f>
        <v>53.85</v>
      </c>
    </row>
    <row r="159" spans="1:13" ht="18.899999999999999" customHeight="1" x14ac:dyDescent="0.3">
      <c r="A159" s="35">
        <v>157</v>
      </c>
      <c r="B159" s="36" t="s">
        <v>217</v>
      </c>
      <c r="C159" s="36">
        <v>42.5</v>
      </c>
      <c r="D159" s="36">
        <v>36.5</v>
      </c>
      <c r="E159" s="36">
        <v>6</v>
      </c>
      <c r="F159" s="37">
        <v>140569</v>
      </c>
      <c r="G159" s="36"/>
      <c r="H159" s="38">
        <f>F159*'vstupni data'!$B$21</f>
        <v>3064404.2</v>
      </c>
      <c r="I159" s="39">
        <f t="shared" si="2"/>
        <v>3307.5058823529412</v>
      </c>
      <c r="J159" s="40">
        <f>I159*'vstupni data'!$B$21</f>
        <v>72103.62823529412</v>
      </c>
      <c r="K159" s="41">
        <v>107.7</v>
      </c>
      <c r="L159" s="42">
        <f>K159*(1+'vstupni data'!$G$10)</f>
        <v>140.01000000000002</v>
      </c>
      <c r="M159" s="42">
        <f>K159*(1+'vstupni data'!$G$4)</f>
        <v>53.85</v>
      </c>
    </row>
    <row r="160" spans="1:13" ht="18.899999999999999" customHeight="1" x14ac:dyDescent="0.3">
      <c r="A160" s="35">
        <v>158</v>
      </c>
      <c r="B160" s="36" t="s">
        <v>218</v>
      </c>
      <c r="C160" s="36">
        <v>41.9</v>
      </c>
      <c r="D160" s="36">
        <v>35.700000000000003</v>
      </c>
      <c r="E160" s="36">
        <v>6.2</v>
      </c>
      <c r="F160" s="37">
        <v>138584</v>
      </c>
      <c r="G160" s="36"/>
      <c r="H160" s="38">
        <f>F160*'vstupni data'!$B$21</f>
        <v>3021131.2</v>
      </c>
      <c r="I160" s="39">
        <f t="shared" si="2"/>
        <v>3307.4940334128878</v>
      </c>
      <c r="J160" s="40">
        <f>I160*'vstupni data'!$B$21</f>
        <v>72103.369928400964</v>
      </c>
      <c r="K160" s="41">
        <v>107.7</v>
      </c>
      <c r="L160" s="42">
        <f>K160*(1+'vstupni data'!$G$10)</f>
        <v>140.01000000000002</v>
      </c>
      <c r="M160" s="42">
        <f>K160*(1+'vstupni data'!$G$4)</f>
        <v>53.85</v>
      </c>
    </row>
    <row r="161" spans="1:13" ht="18.899999999999999" customHeight="1" x14ac:dyDescent="0.3">
      <c r="A161" s="35">
        <v>159</v>
      </c>
      <c r="B161" s="36" t="s">
        <v>219</v>
      </c>
      <c r="C161" s="36">
        <v>61.3</v>
      </c>
      <c r="D161" s="36">
        <v>46.5</v>
      </c>
      <c r="E161" s="36">
        <v>14.8</v>
      </c>
      <c r="F161" s="37">
        <v>191164</v>
      </c>
      <c r="G161" s="36"/>
      <c r="H161" s="38">
        <f>F161*'vstupni data'!$B$21</f>
        <v>4167375.2</v>
      </c>
      <c r="I161" s="39">
        <f t="shared" si="2"/>
        <v>3118.499184339315</v>
      </c>
      <c r="J161" s="40">
        <f>I161*'vstupni data'!$B$21</f>
        <v>67983.282218597073</v>
      </c>
      <c r="K161" s="41">
        <v>130.69999999999999</v>
      </c>
      <c r="L161" s="42">
        <f>K161*(1+'vstupni data'!$G$10)</f>
        <v>169.91</v>
      </c>
      <c r="M161" s="42">
        <f>K161*(1+'vstupni data'!$G$4)</f>
        <v>65.349999999999994</v>
      </c>
    </row>
    <row r="162" spans="1:13" ht="18.899999999999999" customHeight="1" x14ac:dyDescent="0.3">
      <c r="A162" s="35">
        <v>160</v>
      </c>
      <c r="B162" s="36" t="s">
        <v>220</v>
      </c>
      <c r="C162" s="36">
        <v>42.7</v>
      </c>
      <c r="D162" s="36">
        <v>36.700000000000003</v>
      </c>
      <c r="E162" s="36">
        <v>6</v>
      </c>
      <c r="F162" s="37">
        <v>133160</v>
      </c>
      <c r="G162" s="36"/>
      <c r="H162" s="38">
        <f>F162*'vstupni data'!$B$21</f>
        <v>2902888</v>
      </c>
      <c r="I162" s="39">
        <f t="shared" si="2"/>
        <v>3118.5011709601872</v>
      </c>
      <c r="J162" s="40">
        <f>I162*'vstupni data'!$B$21</f>
        <v>67983.32552693208</v>
      </c>
      <c r="K162" s="41">
        <v>100</v>
      </c>
      <c r="L162" s="42">
        <f>K162*(1+'vstupni data'!$G$10)</f>
        <v>130</v>
      </c>
      <c r="M162" s="42">
        <f>K162*(1+'vstupni data'!$G$4)</f>
        <v>50</v>
      </c>
    </row>
    <row r="163" spans="1:13" ht="18.899999999999999" customHeight="1" x14ac:dyDescent="0.3">
      <c r="A163" s="35">
        <v>161</v>
      </c>
      <c r="B163" s="36" t="s">
        <v>221</v>
      </c>
      <c r="C163" s="36">
        <v>42.7</v>
      </c>
      <c r="D163" s="36">
        <v>36.700000000000003</v>
      </c>
      <c r="E163" s="36">
        <v>6</v>
      </c>
      <c r="F163" s="37">
        <v>133160</v>
      </c>
      <c r="G163" s="36"/>
      <c r="H163" s="38">
        <f>F163*'vstupni data'!$B$21</f>
        <v>2902888</v>
      </c>
      <c r="I163" s="39">
        <f t="shared" si="2"/>
        <v>3118.5011709601872</v>
      </c>
      <c r="J163" s="40">
        <f>I163*'vstupni data'!$B$21</f>
        <v>67983.32552693208</v>
      </c>
      <c r="K163" s="41">
        <v>100</v>
      </c>
      <c r="L163" s="42">
        <f>K163*(1+'vstupni data'!$G$10)</f>
        <v>130</v>
      </c>
      <c r="M163" s="42">
        <f>K163*(1+'vstupni data'!$G$4)</f>
        <v>50</v>
      </c>
    </row>
    <row r="164" spans="1:13" ht="18.899999999999999" customHeight="1" x14ac:dyDescent="0.3">
      <c r="A164" s="35">
        <v>162</v>
      </c>
      <c r="B164" s="36" t="s">
        <v>222</v>
      </c>
      <c r="C164" s="36">
        <v>43.2</v>
      </c>
      <c r="D164" s="36">
        <v>35.700000000000003</v>
      </c>
      <c r="E164" s="36">
        <v>7.5</v>
      </c>
      <c r="F164" s="37">
        <v>134719</v>
      </c>
      <c r="G164" s="36"/>
      <c r="H164" s="38">
        <f>F164*'vstupni data'!$B$21</f>
        <v>2936874.2</v>
      </c>
      <c r="I164" s="39">
        <f t="shared" si="2"/>
        <v>3118.49537037037</v>
      </c>
      <c r="J164" s="40">
        <f>I164*'vstupni data'!$B$21</f>
        <v>67983.199074074073</v>
      </c>
      <c r="K164" s="41">
        <v>100</v>
      </c>
      <c r="L164" s="42">
        <f>K164*(1+'vstupni data'!$G$10)</f>
        <v>130</v>
      </c>
      <c r="M164" s="42">
        <f>K164*(1+'vstupni data'!$G$4)</f>
        <v>50</v>
      </c>
    </row>
    <row r="165" spans="1:13" ht="18.899999999999999" customHeight="1" x14ac:dyDescent="0.3">
      <c r="A165" s="35">
        <v>163</v>
      </c>
      <c r="B165" s="36" t="s">
        <v>223</v>
      </c>
      <c r="C165" s="36">
        <v>61.3</v>
      </c>
      <c r="D165" s="36">
        <v>46.5</v>
      </c>
      <c r="E165" s="36">
        <v>14.8</v>
      </c>
      <c r="F165" s="37">
        <v>191164</v>
      </c>
      <c r="G165" s="36"/>
      <c r="H165" s="38">
        <f>F165*'vstupni data'!$B$21</f>
        <v>4167375.2</v>
      </c>
      <c r="I165" s="39">
        <f t="shared" si="2"/>
        <v>3118.499184339315</v>
      </c>
      <c r="J165" s="40">
        <f>I165*'vstupni data'!$B$21</f>
        <v>67983.282218597073</v>
      </c>
      <c r="K165" s="41">
        <v>130.69999999999999</v>
      </c>
      <c r="L165" s="42">
        <f>K165*(1+'vstupni data'!$G$10)</f>
        <v>169.91</v>
      </c>
      <c r="M165" s="42">
        <f>K165*(1+'vstupni data'!$G$4)</f>
        <v>65.349999999999994</v>
      </c>
    </row>
    <row r="166" spans="1:13" ht="18.899999999999999" customHeight="1" x14ac:dyDescent="0.3">
      <c r="A166" s="35">
        <v>164</v>
      </c>
      <c r="B166" s="36" t="s">
        <v>224</v>
      </c>
      <c r="C166" s="36">
        <v>42.7</v>
      </c>
      <c r="D166" s="36">
        <v>36.700000000000003</v>
      </c>
      <c r="E166" s="36">
        <v>6</v>
      </c>
      <c r="F166" s="37">
        <v>133160</v>
      </c>
      <c r="G166" s="36"/>
      <c r="H166" s="38">
        <f>F166*'vstupni data'!$B$21</f>
        <v>2902888</v>
      </c>
      <c r="I166" s="39">
        <f t="shared" si="2"/>
        <v>3118.5011709601872</v>
      </c>
      <c r="J166" s="40">
        <f>I166*'vstupni data'!$B$21</f>
        <v>67983.32552693208</v>
      </c>
      <c r="K166" s="41">
        <v>100</v>
      </c>
      <c r="L166" s="42">
        <f>K166*(1+'vstupni data'!$G$10)</f>
        <v>130</v>
      </c>
      <c r="M166" s="42">
        <f>K166*(1+'vstupni data'!$G$4)</f>
        <v>50</v>
      </c>
    </row>
    <row r="167" spans="1:13" ht="18.899999999999999" customHeight="1" x14ac:dyDescent="0.3">
      <c r="A167" s="35">
        <v>165</v>
      </c>
      <c r="B167" s="36" t="s">
        <v>225</v>
      </c>
      <c r="C167" s="36">
        <v>42.7</v>
      </c>
      <c r="D167" s="36">
        <v>36.700000000000003</v>
      </c>
      <c r="E167" s="36">
        <v>6</v>
      </c>
      <c r="F167" s="37">
        <v>133160</v>
      </c>
      <c r="G167" s="36"/>
      <c r="H167" s="38">
        <f>F167*'vstupni data'!$B$21</f>
        <v>2902888</v>
      </c>
      <c r="I167" s="39">
        <f t="shared" si="2"/>
        <v>3118.5011709601872</v>
      </c>
      <c r="J167" s="40">
        <f>I167*'vstupni data'!$B$21</f>
        <v>67983.32552693208</v>
      </c>
      <c r="K167" s="41">
        <v>100</v>
      </c>
      <c r="L167" s="42">
        <f>K167*(1+'vstupni data'!$G$10)</f>
        <v>130</v>
      </c>
      <c r="M167" s="42">
        <f>K167*(1+'vstupni data'!$G$4)</f>
        <v>50</v>
      </c>
    </row>
    <row r="168" spans="1:13" ht="18.899999999999999" customHeight="1" x14ac:dyDescent="0.3">
      <c r="A168" s="35">
        <v>166</v>
      </c>
      <c r="B168" s="36" t="s">
        <v>226</v>
      </c>
      <c r="C168" s="36">
        <v>43.2</v>
      </c>
      <c r="D168" s="36">
        <v>35.700000000000003</v>
      </c>
      <c r="E168" s="36">
        <v>7.5</v>
      </c>
      <c r="F168" s="37">
        <v>134719</v>
      </c>
      <c r="G168" s="36"/>
      <c r="H168" s="38">
        <f>F168*'vstupni data'!$B$21</f>
        <v>2936874.2</v>
      </c>
      <c r="I168" s="39">
        <f t="shared" si="2"/>
        <v>3118.49537037037</v>
      </c>
      <c r="J168" s="40">
        <f>I168*'vstupni data'!$B$21</f>
        <v>67983.199074074073</v>
      </c>
      <c r="K168" s="41">
        <v>100</v>
      </c>
      <c r="L168" s="42">
        <f>K168*(1+'vstupni data'!$G$10)</f>
        <v>130</v>
      </c>
      <c r="M168" s="42">
        <f>K168*(1+'vstupni data'!$G$4)</f>
        <v>50</v>
      </c>
    </row>
    <row r="169" spans="1:13" ht="18.899999999999999" customHeight="1" x14ac:dyDescent="0.3">
      <c r="A169" s="35">
        <v>167</v>
      </c>
      <c r="B169" s="36" t="s">
        <v>227</v>
      </c>
      <c r="C169" s="36">
        <v>61.3</v>
      </c>
      <c r="D169" s="36">
        <v>46.5</v>
      </c>
      <c r="E169" s="36">
        <v>14.8</v>
      </c>
      <c r="F169" s="37">
        <v>191164</v>
      </c>
      <c r="G169" s="36"/>
      <c r="H169" s="38">
        <f>F169*'vstupni data'!$B$21</f>
        <v>4167375.2</v>
      </c>
      <c r="I169" s="39">
        <f t="shared" si="2"/>
        <v>3118.499184339315</v>
      </c>
      <c r="J169" s="40">
        <f>I169*'vstupni data'!$B$21</f>
        <v>67983.282218597073</v>
      </c>
      <c r="K169" s="41">
        <v>130.69999999999999</v>
      </c>
      <c r="L169" s="42">
        <f>K169*(1+'vstupni data'!$G$10)</f>
        <v>169.91</v>
      </c>
      <c r="M169" s="42">
        <f>K169*(1+'vstupni data'!$G$4)</f>
        <v>65.349999999999994</v>
      </c>
    </row>
    <row r="170" spans="1:13" ht="18.899999999999999" customHeight="1" x14ac:dyDescent="0.3">
      <c r="A170" s="35">
        <v>168</v>
      </c>
      <c r="B170" s="36" t="s">
        <v>228</v>
      </c>
      <c r="C170" s="36">
        <v>42.7</v>
      </c>
      <c r="D170" s="36">
        <v>36.700000000000003</v>
      </c>
      <c r="E170" s="36">
        <v>6</v>
      </c>
      <c r="F170" s="37">
        <v>133160</v>
      </c>
      <c r="G170" s="36"/>
      <c r="H170" s="38">
        <f>F170*'vstupni data'!$B$21</f>
        <v>2902888</v>
      </c>
      <c r="I170" s="39">
        <f t="shared" si="2"/>
        <v>3118.5011709601872</v>
      </c>
      <c r="J170" s="40">
        <f>I170*'vstupni data'!$B$21</f>
        <v>67983.32552693208</v>
      </c>
      <c r="K170" s="41">
        <v>100</v>
      </c>
      <c r="L170" s="42">
        <f>K170*(1+'vstupni data'!$G$10)</f>
        <v>130</v>
      </c>
      <c r="M170" s="42">
        <f>K170*(1+'vstupni data'!$G$4)</f>
        <v>50</v>
      </c>
    </row>
    <row r="171" spans="1:13" ht="18.899999999999999" customHeight="1" x14ac:dyDescent="0.3">
      <c r="A171" s="35">
        <v>169</v>
      </c>
      <c r="B171" s="36" t="s">
        <v>229</v>
      </c>
      <c r="C171" s="36">
        <v>42.7</v>
      </c>
      <c r="D171" s="36">
        <v>36.700000000000003</v>
      </c>
      <c r="E171" s="36">
        <v>6</v>
      </c>
      <c r="F171" s="37">
        <v>133160</v>
      </c>
      <c r="G171" s="36"/>
      <c r="H171" s="38">
        <f>F171*'vstupni data'!$B$21</f>
        <v>2902888</v>
      </c>
      <c r="I171" s="39">
        <f t="shared" si="2"/>
        <v>3118.5011709601872</v>
      </c>
      <c r="J171" s="40">
        <f>I171*'vstupni data'!$B$21</f>
        <v>67983.32552693208</v>
      </c>
      <c r="K171" s="41">
        <v>100</v>
      </c>
      <c r="L171" s="42">
        <f>K171*(1+'vstupni data'!$G$10)</f>
        <v>130</v>
      </c>
      <c r="M171" s="42">
        <f>K171*(1+'vstupni data'!$G$4)</f>
        <v>50</v>
      </c>
    </row>
    <row r="172" spans="1:13" ht="18.899999999999999" customHeight="1" x14ac:dyDescent="0.3">
      <c r="A172" s="35">
        <v>170</v>
      </c>
      <c r="B172" s="36" t="s">
        <v>230</v>
      </c>
      <c r="C172" s="36">
        <v>43.2</v>
      </c>
      <c r="D172" s="36">
        <v>35.700000000000003</v>
      </c>
      <c r="E172" s="36">
        <v>7.5</v>
      </c>
      <c r="F172" s="37">
        <v>134719</v>
      </c>
      <c r="G172" s="36"/>
      <c r="H172" s="38">
        <f>F172*'vstupni data'!$B$21</f>
        <v>2936874.2</v>
      </c>
      <c r="I172" s="39">
        <f t="shared" si="2"/>
        <v>3118.49537037037</v>
      </c>
      <c r="J172" s="40">
        <f>I172*'vstupni data'!$B$21</f>
        <v>67983.199074074073</v>
      </c>
      <c r="K172" s="41">
        <v>100</v>
      </c>
      <c r="L172" s="42">
        <f>K172*(1+'vstupni data'!$G$10)</f>
        <v>130</v>
      </c>
      <c r="M172" s="42">
        <f>K172*(1+'vstupni data'!$G$4)</f>
        <v>50</v>
      </c>
    </row>
    <row r="173" spans="1:13" ht="18.899999999999999" customHeight="1" x14ac:dyDescent="0.3">
      <c r="A173" s="35">
        <v>171</v>
      </c>
      <c r="B173" s="36" t="s">
        <v>231</v>
      </c>
      <c r="C173" s="36">
        <v>62.5</v>
      </c>
      <c r="D173" s="36">
        <v>35.700000000000003</v>
      </c>
      <c r="E173" s="36">
        <v>26.8</v>
      </c>
      <c r="F173" s="37">
        <v>200156</v>
      </c>
      <c r="G173" s="36"/>
      <c r="H173" s="38">
        <f>F173*'vstupni data'!$B$21</f>
        <v>4363400.8</v>
      </c>
      <c r="I173" s="39">
        <f t="shared" si="2"/>
        <v>3202.4960000000001</v>
      </c>
      <c r="J173" s="40">
        <f>I173*'vstupni data'!$B$21</f>
        <v>69814.412800000006</v>
      </c>
      <c r="K173" s="41">
        <v>137.30000000000001</v>
      </c>
      <c r="L173" s="42">
        <f>K173*(1+'vstupni data'!$G$10)</f>
        <v>178.49</v>
      </c>
      <c r="M173" s="42">
        <f>K173*(1+'vstupni data'!$G$4)</f>
        <v>68.650000000000006</v>
      </c>
    </row>
    <row r="174" spans="1:13" ht="18.899999999999999" customHeight="1" x14ac:dyDescent="0.3">
      <c r="A174" s="35">
        <v>172</v>
      </c>
      <c r="B174" s="36" t="s">
        <v>232</v>
      </c>
      <c r="C174" s="36">
        <v>42.7</v>
      </c>
      <c r="D174" s="36">
        <v>36.700000000000003</v>
      </c>
      <c r="E174" s="36">
        <v>6</v>
      </c>
      <c r="F174" s="37">
        <v>136747</v>
      </c>
      <c r="G174" s="36"/>
      <c r="H174" s="38">
        <f>F174*'vstupni data'!$B$21</f>
        <v>2981084.6</v>
      </c>
      <c r="I174" s="39">
        <f t="shared" si="2"/>
        <v>3202.5058548009365</v>
      </c>
      <c r="J174" s="40">
        <f>I174*'vstupni data'!$B$21</f>
        <v>69814.627634660414</v>
      </c>
      <c r="K174" s="41">
        <v>107.7</v>
      </c>
      <c r="L174" s="42">
        <f>K174*(1+'vstupni data'!$G$10)</f>
        <v>140.01000000000002</v>
      </c>
      <c r="M174" s="42">
        <f>K174*(1+'vstupni data'!$G$4)</f>
        <v>53.85</v>
      </c>
    </row>
    <row r="175" spans="1:13" ht="18.899999999999999" customHeight="1" x14ac:dyDescent="0.3">
      <c r="A175" s="35">
        <v>173</v>
      </c>
      <c r="B175" s="36" t="s">
        <v>233</v>
      </c>
      <c r="C175" s="36">
        <v>42.7</v>
      </c>
      <c r="D175" s="36">
        <v>36.700000000000003</v>
      </c>
      <c r="E175" s="36">
        <v>6</v>
      </c>
      <c r="F175" s="37">
        <v>136747</v>
      </c>
      <c r="G175" s="36"/>
      <c r="H175" s="38">
        <f>F175*'vstupni data'!$B$21</f>
        <v>2981084.6</v>
      </c>
      <c r="I175" s="39">
        <f t="shared" si="2"/>
        <v>3202.5058548009365</v>
      </c>
      <c r="J175" s="40">
        <f>I175*'vstupni data'!$B$21</f>
        <v>69814.627634660414</v>
      </c>
      <c r="K175" s="41">
        <v>107.7</v>
      </c>
      <c r="L175" s="42">
        <f>K175*(1+'vstupni data'!$G$10)</f>
        <v>140.01000000000002</v>
      </c>
      <c r="M175" s="42">
        <f>K175*(1+'vstupni data'!$G$4)</f>
        <v>53.85</v>
      </c>
    </row>
    <row r="176" spans="1:13" ht="18.899999999999999" customHeight="1" x14ac:dyDescent="0.3">
      <c r="A176" s="35">
        <v>174</v>
      </c>
      <c r="B176" s="36" t="s">
        <v>234</v>
      </c>
      <c r="C176" s="36">
        <v>54.8</v>
      </c>
      <c r="D176" s="36">
        <v>45.9</v>
      </c>
      <c r="E176" s="36">
        <v>8.9</v>
      </c>
      <c r="F176" s="37">
        <v>175497</v>
      </c>
      <c r="G176" s="36"/>
      <c r="H176" s="38">
        <f>F176*'vstupni data'!$B$21</f>
        <v>3825834.6</v>
      </c>
      <c r="I176" s="39">
        <f t="shared" si="2"/>
        <v>3202.5</v>
      </c>
      <c r="J176" s="40">
        <f>I176*'vstupni data'!$B$21</f>
        <v>69814.5</v>
      </c>
      <c r="K176" s="41">
        <v>137.30000000000001</v>
      </c>
      <c r="L176" s="42">
        <f>K176*(1+'vstupni data'!$G$10)</f>
        <v>178.49</v>
      </c>
      <c r="M176" s="42">
        <f>K176*(1+'vstupni data'!$G$4)</f>
        <v>68.650000000000006</v>
      </c>
    </row>
    <row r="177" spans="1:13" ht="18.899999999999999" customHeight="1" x14ac:dyDescent="0.3">
      <c r="A177" s="35">
        <v>175</v>
      </c>
      <c r="B177" s="36" t="s">
        <v>235</v>
      </c>
      <c r="C177" s="36">
        <v>43.3</v>
      </c>
      <c r="D177" s="36">
        <v>35.700000000000003</v>
      </c>
      <c r="E177" s="36">
        <v>7.6</v>
      </c>
      <c r="F177" s="37">
        <v>138668</v>
      </c>
      <c r="G177" s="36"/>
      <c r="H177" s="38">
        <f>F177*'vstupni data'!$B$21</f>
        <v>3022962.4</v>
      </c>
      <c r="I177" s="39">
        <f t="shared" si="2"/>
        <v>3202.4942263279449</v>
      </c>
      <c r="J177" s="40">
        <f>I177*'vstupni data'!$B$21</f>
        <v>69814.374133949197</v>
      </c>
      <c r="K177" s="41">
        <v>107.7</v>
      </c>
      <c r="L177" s="42">
        <f>K177*(1+'vstupni data'!$G$10)</f>
        <v>140.01000000000002</v>
      </c>
      <c r="M177" s="42">
        <f>K177*(1+'vstupni data'!$G$4)</f>
        <v>53.85</v>
      </c>
    </row>
    <row r="178" spans="1:13" ht="18.899999999999999" customHeight="1" x14ac:dyDescent="0.3">
      <c r="A178" s="35">
        <v>176</v>
      </c>
      <c r="B178" s="36" t="s">
        <v>236</v>
      </c>
      <c r="C178" s="36">
        <v>42.7</v>
      </c>
      <c r="D178" s="36">
        <v>36.700000000000003</v>
      </c>
      <c r="E178" s="36">
        <v>6</v>
      </c>
      <c r="F178" s="37">
        <v>136747</v>
      </c>
      <c r="G178" s="36"/>
      <c r="H178" s="38">
        <f>F178*'vstupni data'!$B$21</f>
        <v>2981084.6</v>
      </c>
      <c r="I178" s="39">
        <f t="shared" si="2"/>
        <v>3202.5058548009365</v>
      </c>
      <c r="J178" s="40">
        <f>I178*'vstupni data'!$B$21</f>
        <v>69814.627634660414</v>
      </c>
      <c r="K178" s="41">
        <v>107.7</v>
      </c>
      <c r="L178" s="42">
        <f>K178*(1+'vstupni data'!$G$10)</f>
        <v>140.01000000000002</v>
      </c>
      <c r="M178" s="42">
        <f>K178*(1+'vstupni data'!$G$4)</f>
        <v>53.85</v>
      </c>
    </row>
    <row r="179" spans="1:13" ht="18.899999999999999" customHeight="1" x14ac:dyDescent="0.3">
      <c r="A179" s="35">
        <v>177</v>
      </c>
      <c r="B179" s="36" t="s">
        <v>237</v>
      </c>
      <c r="C179" s="36">
        <v>42.7</v>
      </c>
      <c r="D179" s="36">
        <v>36.700000000000003</v>
      </c>
      <c r="E179" s="36">
        <v>6</v>
      </c>
      <c r="F179" s="37">
        <v>136747</v>
      </c>
      <c r="G179" s="36"/>
      <c r="H179" s="38">
        <f>F179*'vstupni data'!$B$21</f>
        <v>2981084.6</v>
      </c>
      <c r="I179" s="39">
        <f t="shared" si="2"/>
        <v>3202.5058548009365</v>
      </c>
      <c r="J179" s="40">
        <f>I179*'vstupni data'!$B$21</f>
        <v>69814.627634660414</v>
      </c>
      <c r="K179" s="41">
        <v>107.7</v>
      </c>
      <c r="L179" s="42">
        <f>K179*(1+'vstupni data'!$G$10)</f>
        <v>140.01000000000002</v>
      </c>
      <c r="M179" s="42">
        <f>K179*(1+'vstupni data'!$G$4)</f>
        <v>53.85</v>
      </c>
    </row>
    <row r="180" spans="1:13" ht="18.899999999999999" customHeight="1" x14ac:dyDescent="0.3">
      <c r="A180" s="35">
        <v>178</v>
      </c>
      <c r="B180" s="36" t="s">
        <v>238</v>
      </c>
      <c r="C180" s="36">
        <v>54.8</v>
      </c>
      <c r="D180" s="36">
        <v>45.9</v>
      </c>
      <c r="E180" s="36">
        <v>8.9</v>
      </c>
      <c r="F180" s="37">
        <v>175497</v>
      </c>
      <c r="G180" s="36"/>
      <c r="H180" s="38">
        <f>F180*'vstupni data'!$B$21</f>
        <v>3825834.6</v>
      </c>
      <c r="I180" s="39">
        <f t="shared" si="2"/>
        <v>3202.5</v>
      </c>
      <c r="J180" s="40">
        <f>I180*'vstupni data'!$B$21</f>
        <v>69814.5</v>
      </c>
      <c r="K180" s="41">
        <v>137.30000000000001</v>
      </c>
      <c r="L180" s="42">
        <f>K180*(1+'vstupni data'!$G$10)</f>
        <v>178.49</v>
      </c>
      <c r="M180" s="42">
        <f>K180*(1+'vstupni data'!$G$4)</f>
        <v>68.650000000000006</v>
      </c>
    </row>
    <row r="181" spans="1:13" ht="18.899999999999999" customHeight="1" x14ac:dyDescent="0.3">
      <c r="A181" s="35">
        <v>179</v>
      </c>
      <c r="B181" s="36" t="s">
        <v>239</v>
      </c>
      <c r="C181" s="36">
        <v>43.3</v>
      </c>
      <c r="D181" s="36">
        <v>35.700000000000003</v>
      </c>
      <c r="E181" s="36">
        <v>7.6</v>
      </c>
      <c r="F181" s="37">
        <v>138668</v>
      </c>
      <c r="G181" s="36"/>
      <c r="H181" s="38">
        <f>F181*'vstupni data'!$B$21</f>
        <v>3022962.4</v>
      </c>
      <c r="I181" s="39">
        <f t="shared" si="2"/>
        <v>3202.4942263279449</v>
      </c>
      <c r="J181" s="40">
        <f>I181*'vstupni data'!$B$21</f>
        <v>69814.374133949197</v>
      </c>
      <c r="K181" s="41">
        <v>107.7</v>
      </c>
      <c r="L181" s="42">
        <f>K181*(1+'vstupni data'!$G$10)</f>
        <v>140.01000000000002</v>
      </c>
      <c r="M181" s="42">
        <f>K181*(1+'vstupni data'!$G$4)</f>
        <v>53.85</v>
      </c>
    </row>
    <row r="182" spans="1:13" ht="18.899999999999999" customHeight="1" x14ac:dyDescent="0.3">
      <c r="A182" s="35">
        <v>180</v>
      </c>
      <c r="B182" s="36" t="s">
        <v>240</v>
      </c>
      <c r="C182" s="36">
        <v>42.7</v>
      </c>
      <c r="D182" s="36">
        <v>36.700000000000003</v>
      </c>
      <c r="E182" s="36">
        <v>6</v>
      </c>
      <c r="F182" s="37">
        <v>136747</v>
      </c>
      <c r="G182" s="36"/>
      <c r="H182" s="38">
        <f>F182*'vstupni data'!$B$21</f>
        <v>2981084.6</v>
      </c>
      <c r="I182" s="39">
        <f t="shared" si="2"/>
        <v>3202.5058548009365</v>
      </c>
      <c r="J182" s="40">
        <f>I182*'vstupni data'!$B$21</f>
        <v>69814.627634660414</v>
      </c>
      <c r="K182" s="41">
        <v>107.7</v>
      </c>
      <c r="L182" s="42">
        <f>K182*(1+'vstupni data'!$G$10)</f>
        <v>140.01000000000002</v>
      </c>
      <c r="M182" s="42">
        <f>K182*(1+'vstupni data'!$G$4)</f>
        <v>53.85</v>
      </c>
    </row>
    <row r="183" spans="1:13" ht="18.899999999999999" customHeight="1" x14ac:dyDescent="0.3">
      <c r="A183" s="35">
        <v>181</v>
      </c>
      <c r="B183" s="36" t="s">
        <v>241</v>
      </c>
      <c r="C183" s="36">
        <v>42.7</v>
      </c>
      <c r="D183" s="36">
        <v>36.700000000000003</v>
      </c>
      <c r="E183" s="36">
        <v>6</v>
      </c>
      <c r="F183" s="37">
        <v>136747</v>
      </c>
      <c r="G183" s="36"/>
      <c r="H183" s="38">
        <f>F183*'vstupni data'!$B$21</f>
        <v>2981084.6</v>
      </c>
      <c r="I183" s="39">
        <f t="shared" si="2"/>
        <v>3202.5058548009365</v>
      </c>
      <c r="J183" s="40">
        <f>I183*'vstupni data'!$B$21</f>
        <v>69814.627634660414</v>
      </c>
      <c r="K183" s="41">
        <v>107.7</v>
      </c>
      <c r="L183" s="42">
        <f>K183*(1+'vstupni data'!$G$10)</f>
        <v>140.01000000000002</v>
      </c>
      <c r="M183" s="42">
        <f>K183*(1+'vstupni data'!$G$4)</f>
        <v>53.85</v>
      </c>
    </row>
    <row r="184" spans="1:13" ht="18.899999999999999" customHeight="1" x14ac:dyDescent="0.3">
      <c r="A184" s="35">
        <v>182</v>
      </c>
      <c r="B184" s="36" t="s">
        <v>242</v>
      </c>
      <c r="C184" s="36">
        <v>54.8</v>
      </c>
      <c r="D184" s="36">
        <v>45.9</v>
      </c>
      <c r="E184" s="36">
        <v>8.9</v>
      </c>
      <c r="F184" s="37">
        <v>175497</v>
      </c>
      <c r="G184" s="36"/>
      <c r="H184" s="38">
        <f>F184*'vstupni data'!$B$21</f>
        <v>3825834.6</v>
      </c>
      <c r="I184" s="39">
        <f t="shared" si="2"/>
        <v>3202.5</v>
      </c>
      <c r="J184" s="40">
        <f>I184*'vstupni data'!$B$21</f>
        <v>69814.5</v>
      </c>
      <c r="K184" s="41">
        <v>137.30000000000001</v>
      </c>
      <c r="L184" s="42">
        <f>K184*(1+'vstupni data'!$G$10)</f>
        <v>178.49</v>
      </c>
      <c r="M184" s="42">
        <f>K184*(1+'vstupni data'!$G$4)</f>
        <v>68.650000000000006</v>
      </c>
    </row>
    <row r="185" spans="1:13" ht="18.899999999999999" customHeight="1" x14ac:dyDescent="0.3">
      <c r="A185" s="35">
        <v>183</v>
      </c>
      <c r="B185" s="36" t="s">
        <v>243</v>
      </c>
      <c r="C185" s="36">
        <v>61.3</v>
      </c>
      <c r="D185" s="36">
        <v>46.5</v>
      </c>
      <c r="E185" s="36">
        <v>14.8</v>
      </c>
      <c r="F185" s="37">
        <v>199532</v>
      </c>
      <c r="G185" s="36"/>
      <c r="H185" s="38">
        <f>F185*'vstupni data'!$B$21</f>
        <v>4349797.6000000006</v>
      </c>
      <c r="I185" s="39">
        <f t="shared" si="2"/>
        <v>3255.0081566068516</v>
      </c>
      <c r="J185" s="40">
        <f>I185*'vstupni data'!$B$21</f>
        <v>70959.177814029361</v>
      </c>
      <c r="K185" s="41">
        <v>144.6</v>
      </c>
      <c r="L185" s="42">
        <f>K185*(1+'vstupni data'!$G$10)</f>
        <v>187.98</v>
      </c>
      <c r="M185" s="42">
        <f>K185*(1+'vstupni data'!$G$4)</f>
        <v>72.3</v>
      </c>
    </row>
    <row r="186" spans="1:13" ht="18.899999999999999" customHeight="1" x14ac:dyDescent="0.3">
      <c r="A186" s="35">
        <v>184</v>
      </c>
      <c r="B186" s="36" t="s">
        <v>244</v>
      </c>
      <c r="C186" s="36">
        <v>42.7</v>
      </c>
      <c r="D186" s="36">
        <v>36.700000000000003</v>
      </c>
      <c r="E186" s="36">
        <v>6</v>
      </c>
      <c r="F186" s="37">
        <v>138989</v>
      </c>
      <c r="G186" s="36"/>
      <c r="H186" s="38">
        <f>F186*'vstupni data'!$B$21</f>
        <v>3029960.2</v>
      </c>
      <c r="I186" s="39">
        <f t="shared" si="2"/>
        <v>3255.0117096018735</v>
      </c>
      <c r="J186" s="40">
        <f>I186*'vstupni data'!$B$21</f>
        <v>70959.255269320842</v>
      </c>
      <c r="K186" s="41">
        <v>107.7</v>
      </c>
      <c r="L186" s="42">
        <f>K186*(1+'vstupni data'!$G$10)</f>
        <v>140.01000000000002</v>
      </c>
      <c r="M186" s="42">
        <f>K186*(1+'vstupni data'!$G$4)</f>
        <v>53.85</v>
      </c>
    </row>
    <row r="187" spans="1:13" ht="18.899999999999999" customHeight="1" x14ac:dyDescent="0.3">
      <c r="A187" s="35">
        <v>185</v>
      </c>
      <c r="B187" s="36" t="s">
        <v>245</v>
      </c>
      <c r="C187" s="36">
        <v>42.7</v>
      </c>
      <c r="D187" s="36">
        <v>36.700000000000003</v>
      </c>
      <c r="E187" s="36">
        <v>6</v>
      </c>
      <c r="F187" s="37">
        <v>138989</v>
      </c>
      <c r="G187" s="36"/>
      <c r="H187" s="38">
        <f>F187*'vstupni data'!$B$21</f>
        <v>3029960.2</v>
      </c>
      <c r="I187" s="39">
        <f t="shared" si="2"/>
        <v>3255.0117096018735</v>
      </c>
      <c r="J187" s="40">
        <f>I187*'vstupni data'!$B$21</f>
        <v>70959.255269320842</v>
      </c>
      <c r="K187" s="41">
        <v>107.7</v>
      </c>
      <c r="L187" s="42">
        <f>K187*(1+'vstupni data'!$G$10)</f>
        <v>140.01000000000002</v>
      </c>
      <c r="M187" s="42">
        <f>K187*(1+'vstupni data'!$G$4)</f>
        <v>53.85</v>
      </c>
    </row>
    <row r="188" spans="1:13" ht="18.899999999999999" customHeight="1" x14ac:dyDescent="0.3">
      <c r="A188" s="35">
        <v>186</v>
      </c>
      <c r="B188" s="36" t="s">
        <v>246</v>
      </c>
      <c r="C188" s="36">
        <v>55.1</v>
      </c>
      <c r="D188" s="36">
        <v>35.700000000000003</v>
      </c>
      <c r="E188" s="36">
        <v>19.399999999999999</v>
      </c>
      <c r="F188" s="37">
        <v>179351</v>
      </c>
      <c r="G188" s="36"/>
      <c r="H188" s="38">
        <f>F188*'vstupni data'!$B$21</f>
        <v>3909851.8000000003</v>
      </c>
      <c r="I188" s="39">
        <f t="shared" si="2"/>
        <v>3255.0090744101631</v>
      </c>
      <c r="J188" s="40">
        <f>I188*'vstupni data'!$B$21</f>
        <v>70959.197822141563</v>
      </c>
      <c r="K188" s="41">
        <v>144.6</v>
      </c>
      <c r="L188" s="42">
        <f>K188*(1+'vstupni data'!$G$10)</f>
        <v>187.98</v>
      </c>
      <c r="M188" s="42">
        <f>K188*(1+'vstupni data'!$G$4)</f>
        <v>72.3</v>
      </c>
    </row>
    <row r="189" spans="1:13" ht="18.899999999999999" customHeight="1" x14ac:dyDescent="0.3">
      <c r="A189" s="35">
        <v>187</v>
      </c>
      <c r="B189" s="36" t="s">
        <v>247</v>
      </c>
      <c r="C189" s="36">
        <v>61.3</v>
      </c>
      <c r="D189" s="36">
        <v>46.5</v>
      </c>
      <c r="E189" s="36">
        <v>14.8</v>
      </c>
      <c r="F189" s="37">
        <v>199532</v>
      </c>
      <c r="G189" s="36"/>
      <c r="H189" s="38">
        <f>F189*'vstupni data'!$B$21</f>
        <v>4349797.6000000006</v>
      </c>
      <c r="I189" s="39">
        <f t="shared" si="2"/>
        <v>3255.0081566068516</v>
      </c>
      <c r="J189" s="40">
        <f>I189*'vstupni data'!$B$21</f>
        <v>70959.177814029361</v>
      </c>
      <c r="K189" s="41">
        <v>144.6</v>
      </c>
      <c r="L189" s="42">
        <f>K189*(1+'vstupni data'!$G$10)</f>
        <v>187.98</v>
      </c>
      <c r="M189" s="42">
        <f>K189*(1+'vstupni data'!$G$4)</f>
        <v>72.3</v>
      </c>
    </row>
    <row r="190" spans="1:13" ht="18.899999999999999" customHeight="1" x14ac:dyDescent="0.3">
      <c r="A190" s="35">
        <v>188</v>
      </c>
      <c r="B190" s="36" t="s">
        <v>248</v>
      </c>
      <c r="C190" s="36">
        <v>42.7</v>
      </c>
      <c r="D190" s="36">
        <v>36.700000000000003</v>
      </c>
      <c r="E190" s="36">
        <v>6</v>
      </c>
      <c r="F190" s="37">
        <v>138989</v>
      </c>
      <c r="G190" s="36"/>
      <c r="H190" s="38">
        <f>F190*'vstupni data'!$B$21</f>
        <v>3029960.2</v>
      </c>
      <c r="I190" s="39">
        <f t="shared" si="2"/>
        <v>3255.0117096018735</v>
      </c>
      <c r="J190" s="40">
        <f>I190*'vstupni data'!$B$21</f>
        <v>70959.255269320842</v>
      </c>
      <c r="K190" s="41">
        <v>107.7</v>
      </c>
      <c r="L190" s="42">
        <f>K190*(1+'vstupni data'!$G$10)</f>
        <v>140.01000000000002</v>
      </c>
      <c r="M190" s="42">
        <f>K190*(1+'vstupni data'!$G$4)</f>
        <v>53.85</v>
      </c>
    </row>
    <row r="191" spans="1:13" ht="18.899999999999999" customHeight="1" x14ac:dyDescent="0.3">
      <c r="A191" s="35">
        <v>189</v>
      </c>
      <c r="B191" s="36" t="s">
        <v>249</v>
      </c>
      <c r="C191" s="36">
        <v>42.7</v>
      </c>
      <c r="D191" s="36">
        <v>36.700000000000003</v>
      </c>
      <c r="E191" s="36">
        <v>6</v>
      </c>
      <c r="F191" s="37">
        <v>138989</v>
      </c>
      <c r="G191" s="36"/>
      <c r="H191" s="38">
        <f>F191*'vstupni data'!$B$21</f>
        <v>3029960.2</v>
      </c>
      <c r="I191" s="39">
        <f t="shared" si="2"/>
        <v>3255.0117096018735</v>
      </c>
      <c r="J191" s="40">
        <f>I191*'vstupni data'!$B$21</f>
        <v>70959.255269320842</v>
      </c>
      <c r="K191" s="41">
        <v>107.7</v>
      </c>
      <c r="L191" s="42">
        <f>K191*(1+'vstupni data'!$G$10)</f>
        <v>140.01000000000002</v>
      </c>
      <c r="M191" s="42">
        <f>K191*(1+'vstupni data'!$G$4)</f>
        <v>53.85</v>
      </c>
    </row>
    <row r="192" spans="1:13" ht="18.899999999999999" customHeight="1" x14ac:dyDescent="0.3">
      <c r="A192" s="35">
        <v>190</v>
      </c>
      <c r="B192" s="36" t="s">
        <v>250</v>
      </c>
      <c r="C192" s="36">
        <v>43.2</v>
      </c>
      <c r="D192" s="36">
        <v>35.700000000000003</v>
      </c>
      <c r="E192" s="36">
        <v>7.5</v>
      </c>
      <c r="F192" s="37">
        <v>140616</v>
      </c>
      <c r="G192" s="36"/>
      <c r="H192" s="38">
        <f>F192*'vstupni data'!$B$21</f>
        <v>3065428.8000000003</v>
      </c>
      <c r="I192" s="39">
        <f t="shared" si="2"/>
        <v>3255</v>
      </c>
      <c r="J192" s="40">
        <f>I192*'vstupni data'!$B$21</f>
        <v>70959</v>
      </c>
      <c r="K192" s="41">
        <v>107.7</v>
      </c>
      <c r="L192" s="42">
        <f>K192*(1+'vstupni data'!$G$10)</f>
        <v>140.01000000000002</v>
      </c>
      <c r="M192" s="42">
        <f>K192*(1+'vstupni data'!$G$4)</f>
        <v>53.85</v>
      </c>
    </row>
    <row r="193" spans="1:13" ht="18.899999999999999" customHeight="1" x14ac:dyDescent="0.3">
      <c r="A193" s="35">
        <v>191</v>
      </c>
      <c r="B193" s="36" t="s">
        <v>251</v>
      </c>
      <c r="C193" s="36">
        <v>61.3</v>
      </c>
      <c r="D193" s="36">
        <v>46.5</v>
      </c>
      <c r="E193" s="36">
        <v>14.8</v>
      </c>
      <c r="F193" s="37">
        <v>199532</v>
      </c>
      <c r="G193" s="36"/>
      <c r="H193" s="38">
        <f>F193*'vstupni data'!$B$21</f>
        <v>4349797.6000000006</v>
      </c>
      <c r="I193" s="39">
        <f t="shared" si="2"/>
        <v>3255.0081566068516</v>
      </c>
      <c r="J193" s="40">
        <f>I193*'vstupni data'!$B$21</f>
        <v>70959.177814029361</v>
      </c>
      <c r="K193" s="41">
        <v>144.6</v>
      </c>
      <c r="L193" s="42">
        <f>K193*(1+'vstupni data'!$G$10)</f>
        <v>187.98</v>
      </c>
      <c r="M193" s="42">
        <f>K193*(1+'vstupni data'!$G$4)</f>
        <v>72.3</v>
      </c>
    </row>
    <row r="194" spans="1:13" ht="18.899999999999999" customHeight="1" x14ac:dyDescent="0.3">
      <c r="A194" s="35">
        <v>192</v>
      </c>
      <c r="B194" s="36" t="s">
        <v>252</v>
      </c>
      <c r="C194" s="36">
        <v>42.7</v>
      </c>
      <c r="D194" s="36">
        <v>36.700000000000003</v>
      </c>
      <c r="E194" s="36">
        <v>6</v>
      </c>
      <c r="F194" s="37">
        <v>138989</v>
      </c>
      <c r="G194" s="36"/>
      <c r="H194" s="38">
        <f>F194*'vstupni data'!$B$21</f>
        <v>3029960.2</v>
      </c>
      <c r="I194" s="39">
        <f t="shared" si="2"/>
        <v>3255.0117096018735</v>
      </c>
      <c r="J194" s="40">
        <f>I194*'vstupni data'!$B$21</f>
        <v>70959.255269320842</v>
      </c>
      <c r="K194" s="41">
        <v>107.7</v>
      </c>
      <c r="L194" s="42">
        <f>K194*(1+'vstupni data'!$G$10)</f>
        <v>140.01000000000002</v>
      </c>
      <c r="M194" s="42">
        <f>K194*(1+'vstupni data'!$G$4)</f>
        <v>53.85</v>
      </c>
    </row>
    <row r="195" spans="1:13" ht="18.899999999999999" customHeight="1" x14ac:dyDescent="0.3">
      <c r="A195" s="35">
        <v>193</v>
      </c>
      <c r="B195" s="36" t="s">
        <v>253</v>
      </c>
      <c r="C195" s="36">
        <v>42.7</v>
      </c>
      <c r="D195" s="36">
        <v>36.700000000000003</v>
      </c>
      <c r="E195" s="36">
        <v>6</v>
      </c>
      <c r="F195" s="37">
        <v>138989</v>
      </c>
      <c r="G195" s="36"/>
      <c r="H195" s="38">
        <f>F195*'vstupni data'!$B$21</f>
        <v>3029960.2</v>
      </c>
      <c r="I195" s="39">
        <f t="shared" si="2"/>
        <v>3255.0117096018735</v>
      </c>
      <c r="J195" s="40">
        <f>I195*'vstupni data'!$B$21</f>
        <v>70959.255269320842</v>
      </c>
      <c r="K195" s="41">
        <v>107.7</v>
      </c>
      <c r="L195" s="42">
        <f>K195*(1+'vstupni data'!$G$10)</f>
        <v>140.01000000000002</v>
      </c>
      <c r="M195" s="42">
        <f>K195*(1+'vstupni data'!$G$4)</f>
        <v>53.85</v>
      </c>
    </row>
    <row r="196" spans="1:13" ht="18.899999999999999" customHeight="1" x14ac:dyDescent="0.3">
      <c r="A196" s="35">
        <v>194</v>
      </c>
      <c r="B196" s="36" t="s">
        <v>254</v>
      </c>
      <c r="C196" s="36">
        <v>43.2</v>
      </c>
      <c r="D196" s="36">
        <v>35.700000000000003</v>
      </c>
      <c r="E196" s="36">
        <v>7.5</v>
      </c>
      <c r="F196" s="37">
        <v>140616</v>
      </c>
      <c r="G196" s="36"/>
      <c r="H196" s="38">
        <f>F196*'vstupni data'!$B$21</f>
        <v>3065428.8000000003</v>
      </c>
      <c r="I196" s="39">
        <f t="shared" ref="I196:I259" si="3">F196/C196</f>
        <v>3255</v>
      </c>
      <c r="J196" s="40">
        <f>I196*'vstupni data'!$B$21</f>
        <v>70959</v>
      </c>
      <c r="K196" s="41">
        <v>107.7</v>
      </c>
      <c r="L196" s="42">
        <f>K196*(1+'vstupni data'!$G$10)</f>
        <v>140.01000000000002</v>
      </c>
      <c r="M196" s="42">
        <f>K196*(1+'vstupni data'!$G$4)</f>
        <v>53.85</v>
      </c>
    </row>
    <row r="197" spans="1:13" ht="18.899999999999999" customHeight="1" x14ac:dyDescent="0.3">
      <c r="A197" s="35">
        <v>195</v>
      </c>
      <c r="B197" s="36" t="s">
        <v>255</v>
      </c>
      <c r="C197" s="36">
        <v>62.5</v>
      </c>
      <c r="D197" s="36">
        <v>35.700000000000003</v>
      </c>
      <c r="E197" s="36">
        <v>26.8</v>
      </c>
      <c r="F197" s="37">
        <v>209344</v>
      </c>
      <c r="G197" s="36"/>
      <c r="H197" s="38">
        <f>F197*'vstupni data'!$B$21</f>
        <v>4563699.2</v>
      </c>
      <c r="I197" s="39">
        <f t="shared" si="3"/>
        <v>3349.5039999999999</v>
      </c>
      <c r="J197" s="40">
        <f>I197*'vstupni data'!$B$21</f>
        <v>73019.1872</v>
      </c>
      <c r="K197" s="41">
        <v>144.6</v>
      </c>
      <c r="L197" s="42">
        <f>K197*(1+'vstupni data'!$G$10)</f>
        <v>187.98</v>
      </c>
      <c r="M197" s="42">
        <f>K197*(1+'vstupni data'!$G$4)</f>
        <v>72.3</v>
      </c>
    </row>
    <row r="198" spans="1:13" ht="18.899999999999999" customHeight="1" x14ac:dyDescent="0.3">
      <c r="A198" s="35">
        <v>196</v>
      </c>
      <c r="B198" s="36" t="s">
        <v>256</v>
      </c>
      <c r="C198" s="36">
        <v>42.7</v>
      </c>
      <c r="D198" s="36">
        <v>36.700000000000003</v>
      </c>
      <c r="E198" s="36">
        <v>6</v>
      </c>
      <c r="F198" s="37">
        <v>143024</v>
      </c>
      <c r="G198" s="36"/>
      <c r="H198" s="38">
        <f>F198*'vstupni data'!$B$21</f>
        <v>3117923.2</v>
      </c>
      <c r="I198" s="39">
        <f t="shared" si="3"/>
        <v>3349.5081967213114</v>
      </c>
      <c r="J198" s="40">
        <f>I198*'vstupni data'!$B$21</f>
        <v>73019.278688524588</v>
      </c>
      <c r="K198" s="41">
        <v>107.7</v>
      </c>
      <c r="L198" s="42">
        <f>K198*(1+'vstupni data'!$G$10)</f>
        <v>140.01000000000002</v>
      </c>
      <c r="M198" s="42">
        <f>K198*(1+'vstupni data'!$G$4)</f>
        <v>53.85</v>
      </c>
    </row>
    <row r="199" spans="1:13" ht="18.899999999999999" customHeight="1" x14ac:dyDescent="0.3">
      <c r="A199" s="35">
        <v>197</v>
      </c>
      <c r="B199" s="36" t="s">
        <v>257</v>
      </c>
      <c r="C199" s="36">
        <v>42.7</v>
      </c>
      <c r="D199" s="36">
        <v>36.700000000000003</v>
      </c>
      <c r="E199" s="36">
        <v>6</v>
      </c>
      <c r="F199" s="37">
        <v>143024</v>
      </c>
      <c r="G199" s="36"/>
      <c r="H199" s="38">
        <f>F199*'vstupni data'!$B$21</f>
        <v>3117923.2</v>
      </c>
      <c r="I199" s="39">
        <f t="shared" si="3"/>
        <v>3349.5081967213114</v>
      </c>
      <c r="J199" s="40">
        <f>I199*'vstupni data'!$B$21</f>
        <v>73019.278688524588</v>
      </c>
      <c r="K199" s="41">
        <v>107.7</v>
      </c>
      <c r="L199" s="42">
        <f>K199*(1+'vstupni data'!$G$10)</f>
        <v>140.01000000000002</v>
      </c>
      <c r="M199" s="42">
        <f>K199*(1+'vstupni data'!$G$4)</f>
        <v>53.85</v>
      </c>
    </row>
    <row r="200" spans="1:13" ht="18.899999999999999" customHeight="1" thickBot="1" x14ac:dyDescent="0.35">
      <c r="A200" s="43">
        <v>198</v>
      </c>
      <c r="B200" s="44" t="s">
        <v>258</v>
      </c>
      <c r="C200" s="44">
        <v>43.2</v>
      </c>
      <c r="D200" s="44">
        <v>35.700000000000003</v>
      </c>
      <c r="E200" s="44">
        <v>7.5</v>
      </c>
      <c r="F200" s="45">
        <v>144698</v>
      </c>
      <c r="G200" s="44"/>
      <c r="H200" s="46">
        <f>F200*'vstupni data'!$B$21</f>
        <v>3154416.4</v>
      </c>
      <c r="I200" s="47">
        <f t="shared" si="3"/>
        <v>3349.4907407407404</v>
      </c>
      <c r="J200" s="48">
        <f>I200*'vstupni data'!$B$21</f>
        <v>73018.898148148146</v>
      </c>
      <c r="K200" s="49">
        <v>107.7</v>
      </c>
      <c r="L200" s="50">
        <f>K200*(1+'vstupni data'!$G$10)</f>
        <v>140.01000000000002</v>
      </c>
      <c r="M200" s="50">
        <f>K200*(1+'vstupni data'!$G$4)</f>
        <v>53.85</v>
      </c>
    </row>
    <row r="201" spans="1:13" ht="18.899999999999999" customHeight="1" x14ac:dyDescent="0.3">
      <c r="A201" s="35">
        <v>199</v>
      </c>
      <c r="B201" s="36" t="s">
        <v>259</v>
      </c>
      <c r="C201" s="36">
        <v>61.3</v>
      </c>
      <c r="D201" s="36">
        <v>46.5</v>
      </c>
      <c r="E201" s="36">
        <v>14.8</v>
      </c>
      <c r="F201" s="37">
        <v>228496</v>
      </c>
      <c r="G201" s="36"/>
      <c r="H201" s="38">
        <f>F201*'vstupni data'!$B$21</f>
        <v>4981212.8</v>
      </c>
      <c r="I201" s="39">
        <f t="shared" si="3"/>
        <v>3727.504078303426</v>
      </c>
      <c r="J201" s="40">
        <f>I201*'vstupni data'!$B$21</f>
        <v>81259.588907014695</v>
      </c>
      <c r="K201" s="41">
        <v>153.80000000000001</v>
      </c>
      <c r="L201" s="42">
        <f>K201*(1+'vstupni data'!$G$10)</f>
        <v>199.94000000000003</v>
      </c>
      <c r="M201" s="42">
        <f>K201*(1+'vstupni data'!$G$4)</f>
        <v>76.900000000000006</v>
      </c>
    </row>
    <row r="202" spans="1:13" ht="18.899999999999999" customHeight="1" x14ac:dyDescent="0.3">
      <c r="A202" s="35">
        <v>200</v>
      </c>
      <c r="B202" s="36" t="s">
        <v>260</v>
      </c>
      <c r="C202" s="36">
        <v>42.7</v>
      </c>
      <c r="D202" s="36">
        <v>36.700000000000003</v>
      </c>
      <c r="E202" s="36">
        <v>6</v>
      </c>
      <c r="F202" s="37">
        <v>156923</v>
      </c>
      <c r="G202" s="36"/>
      <c r="H202" s="38">
        <f>F202*'vstupni data'!$B$21</f>
        <v>3420921.4</v>
      </c>
      <c r="I202" s="39">
        <f t="shared" si="3"/>
        <v>3675.0117096018735</v>
      </c>
      <c r="J202" s="40">
        <f>I202*'vstupni data'!$B$21</f>
        <v>80115.255269320842</v>
      </c>
      <c r="K202" s="41">
        <v>111.5</v>
      </c>
      <c r="L202" s="42">
        <f>K202*(1+'vstupni data'!$G$10)</f>
        <v>144.95000000000002</v>
      </c>
      <c r="M202" s="42">
        <f>K202*(1+'vstupni data'!$G$4)</f>
        <v>55.75</v>
      </c>
    </row>
    <row r="203" spans="1:13" ht="18.899999999999999" customHeight="1" x14ac:dyDescent="0.3">
      <c r="A203" s="35">
        <v>201</v>
      </c>
      <c r="B203" s="36" t="s">
        <v>261</v>
      </c>
      <c r="C203" s="36">
        <v>42.7</v>
      </c>
      <c r="D203" s="36">
        <v>36.700000000000003</v>
      </c>
      <c r="E203" s="36">
        <v>6</v>
      </c>
      <c r="F203" s="37">
        <v>156923</v>
      </c>
      <c r="G203" s="36"/>
      <c r="H203" s="38">
        <f>F203*'vstupni data'!$B$21</f>
        <v>3420921.4</v>
      </c>
      <c r="I203" s="39">
        <f t="shared" si="3"/>
        <v>3675.0117096018735</v>
      </c>
      <c r="J203" s="40">
        <f>I203*'vstupni data'!$B$21</f>
        <v>80115.255269320842</v>
      </c>
      <c r="K203" s="41">
        <v>111.5</v>
      </c>
      <c r="L203" s="42">
        <f>K203*(1+'vstupni data'!$G$10)</f>
        <v>144.95000000000002</v>
      </c>
      <c r="M203" s="42">
        <f>K203*(1+'vstupni data'!$G$4)</f>
        <v>55.75</v>
      </c>
    </row>
    <row r="204" spans="1:13" ht="18.899999999999999" customHeight="1" x14ac:dyDescent="0.3">
      <c r="A204" s="35">
        <v>202</v>
      </c>
      <c r="B204" s="36" t="s">
        <v>262</v>
      </c>
      <c r="C204" s="36">
        <v>43.2</v>
      </c>
      <c r="D204" s="36">
        <v>35.700000000000003</v>
      </c>
      <c r="E204" s="36">
        <v>7.5</v>
      </c>
      <c r="F204" s="37">
        <v>161028</v>
      </c>
      <c r="G204" s="36"/>
      <c r="H204" s="38">
        <f>F204*'vstupni data'!$B$21</f>
        <v>3510410.4</v>
      </c>
      <c r="I204" s="39">
        <f t="shared" si="3"/>
        <v>3727.4999999999995</v>
      </c>
      <c r="J204" s="40">
        <f>I204*'vstupni data'!$B$21</f>
        <v>81259.5</v>
      </c>
      <c r="K204" s="41">
        <v>111.5</v>
      </c>
      <c r="L204" s="42">
        <f>K204*(1+'vstupni data'!$G$10)</f>
        <v>144.95000000000002</v>
      </c>
      <c r="M204" s="42">
        <f>K204*(1+'vstupni data'!$G$4)</f>
        <v>55.75</v>
      </c>
    </row>
    <row r="205" spans="1:13" ht="18.899999999999999" customHeight="1" x14ac:dyDescent="0.3">
      <c r="A205" s="35">
        <v>203</v>
      </c>
      <c r="B205" s="36" t="s">
        <v>263</v>
      </c>
      <c r="C205" s="36">
        <v>61.3</v>
      </c>
      <c r="D205" s="36">
        <v>46.5</v>
      </c>
      <c r="E205" s="36">
        <v>14.8</v>
      </c>
      <c r="F205" s="37">
        <v>231714</v>
      </c>
      <c r="G205" s="36"/>
      <c r="H205" s="38">
        <f>F205*'vstupni data'!$B$21</f>
        <v>5051365.2</v>
      </c>
      <c r="I205" s="39">
        <f t="shared" si="3"/>
        <v>3780</v>
      </c>
      <c r="J205" s="40">
        <f>I205*'vstupni data'!$B$21</f>
        <v>82404</v>
      </c>
      <c r="K205" s="41">
        <v>153.80000000000001</v>
      </c>
      <c r="L205" s="42">
        <f>K205*(1+'vstupni data'!$G$10)</f>
        <v>199.94000000000003</v>
      </c>
      <c r="M205" s="42">
        <f>K205*(1+'vstupni data'!$G$4)</f>
        <v>76.900000000000006</v>
      </c>
    </row>
    <row r="206" spans="1:13" ht="18.899999999999999" customHeight="1" x14ac:dyDescent="0.3">
      <c r="A206" s="35">
        <v>204</v>
      </c>
      <c r="B206" s="36" t="s">
        <v>264</v>
      </c>
      <c r="C206" s="36">
        <v>42.7</v>
      </c>
      <c r="D206" s="36">
        <v>36.700000000000003</v>
      </c>
      <c r="E206" s="36">
        <v>6</v>
      </c>
      <c r="F206" s="37">
        <v>159164</v>
      </c>
      <c r="G206" s="36"/>
      <c r="H206" s="38">
        <f>F206*'vstupni data'!$B$21</f>
        <v>3469775.2</v>
      </c>
      <c r="I206" s="39">
        <f t="shared" si="3"/>
        <v>3727.494145199063</v>
      </c>
      <c r="J206" s="40">
        <f>I206*'vstupni data'!$B$21</f>
        <v>81259.372365339572</v>
      </c>
      <c r="K206" s="41">
        <v>111.5</v>
      </c>
      <c r="L206" s="42">
        <f>K206*(1+'vstupni data'!$G$10)</f>
        <v>144.95000000000002</v>
      </c>
      <c r="M206" s="42">
        <f>K206*(1+'vstupni data'!$G$4)</f>
        <v>55.75</v>
      </c>
    </row>
    <row r="207" spans="1:13" ht="18.899999999999999" customHeight="1" x14ac:dyDescent="0.3">
      <c r="A207" s="35">
        <v>205</v>
      </c>
      <c r="B207" s="36" t="s">
        <v>265</v>
      </c>
      <c r="C207" s="36">
        <v>42.7</v>
      </c>
      <c r="D207" s="36">
        <v>36.700000000000003</v>
      </c>
      <c r="E207" s="36">
        <v>6</v>
      </c>
      <c r="F207" s="37">
        <v>159164</v>
      </c>
      <c r="G207" s="36"/>
      <c r="H207" s="38">
        <f>F207*'vstupni data'!$B$21</f>
        <v>3469775.2</v>
      </c>
      <c r="I207" s="39">
        <f t="shared" si="3"/>
        <v>3727.494145199063</v>
      </c>
      <c r="J207" s="40">
        <f>I207*'vstupni data'!$B$21</f>
        <v>81259.372365339572</v>
      </c>
      <c r="K207" s="41">
        <v>111.5</v>
      </c>
      <c r="L207" s="42">
        <f>K207*(1+'vstupni data'!$G$10)</f>
        <v>144.95000000000002</v>
      </c>
      <c r="M207" s="42">
        <f>K207*(1+'vstupni data'!$G$4)</f>
        <v>55.75</v>
      </c>
    </row>
    <row r="208" spans="1:13" ht="18.899999999999999" customHeight="1" x14ac:dyDescent="0.3">
      <c r="A208" s="35">
        <v>206</v>
      </c>
      <c r="B208" s="36" t="s">
        <v>266</v>
      </c>
      <c r="C208" s="36">
        <v>43.2</v>
      </c>
      <c r="D208" s="36">
        <v>35.700000000000003</v>
      </c>
      <c r="E208" s="36">
        <v>7.5</v>
      </c>
      <c r="F208" s="37">
        <v>163296</v>
      </c>
      <c r="G208" s="36"/>
      <c r="H208" s="38">
        <f>F208*'vstupni data'!$B$21</f>
        <v>3559852.8000000003</v>
      </c>
      <c r="I208" s="39">
        <f t="shared" si="3"/>
        <v>3779.9999999999995</v>
      </c>
      <c r="J208" s="40">
        <f>I208*'vstupni data'!$B$21</f>
        <v>82404</v>
      </c>
      <c r="K208" s="41">
        <v>111.5</v>
      </c>
      <c r="L208" s="42">
        <f>K208*(1+'vstupni data'!$G$10)</f>
        <v>144.95000000000002</v>
      </c>
      <c r="M208" s="42">
        <f>K208*(1+'vstupni data'!$G$4)</f>
        <v>55.75</v>
      </c>
    </row>
    <row r="209" spans="1:13" ht="18.899999999999999" customHeight="1" x14ac:dyDescent="0.3">
      <c r="A209" s="35">
        <v>207</v>
      </c>
      <c r="B209" s="36" t="s">
        <v>267</v>
      </c>
      <c r="C209" s="36">
        <v>61.3</v>
      </c>
      <c r="D209" s="36">
        <v>46.5</v>
      </c>
      <c r="E209" s="36">
        <v>14.8</v>
      </c>
      <c r="F209" s="37">
        <v>238151</v>
      </c>
      <c r="G209" s="36"/>
      <c r="H209" s="38">
        <f>F209*'vstupni data'!$B$21</f>
        <v>5191691.8</v>
      </c>
      <c r="I209" s="39">
        <f t="shared" si="3"/>
        <v>3885.0081566068516</v>
      </c>
      <c r="J209" s="40">
        <f>I209*'vstupni data'!$B$21</f>
        <v>84693.177814029361</v>
      </c>
      <c r="K209" s="41">
        <v>153.80000000000001</v>
      </c>
      <c r="L209" s="42">
        <f>K209*(1+'vstupni data'!$G$10)</f>
        <v>199.94000000000003</v>
      </c>
      <c r="M209" s="42">
        <f>K209*(1+'vstupni data'!$G$4)</f>
        <v>76.900000000000006</v>
      </c>
    </row>
    <row r="210" spans="1:13" ht="18.899999999999999" customHeight="1" x14ac:dyDescent="0.3">
      <c r="A210" s="35">
        <v>208</v>
      </c>
      <c r="B210" s="36" t="s">
        <v>268</v>
      </c>
      <c r="C210" s="36">
        <v>42.7</v>
      </c>
      <c r="D210" s="36">
        <v>36.700000000000003</v>
      </c>
      <c r="E210" s="36">
        <v>6</v>
      </c>
      <c r="F210" s="37">
        <v>163648</v>
      </c>
      <c r="G210" s="36"/>
      <c r="H210" s="38">
        <f>F210*'vstupni data'!$B$21</f>
        <v>3567526.4</v>
      </c>
      <c r="I210" s="39">
        <f t="shared" si="3"/>
        <v>3832.5058548009365</v>
      </c>
      <c r="J210" s="40">
        <f>I210*'vstupni data'!$B$21</f>
        <v>83548.627634660414</v>
      </c>
      <c r="K210" s="41">
        <v>111.5</v>
      </c>
      <c r="L210" s="42">
        <f>K210*(1+'vstupni data'!$G$10)</f>
        <v>144.95000000000002</v>
      </c>
      <c r="M210" s="42">
        <f>K210*(1+'vstupni data'!$G$4)</f>
        <v>55.75</v>
      </c>
    </row>
    <row r="211" spans="1:13" ht="18.899999999999999" customHeight="1" x14ac:dyDescent="0.3">
      <c r="A211" s="35">
        <v>209</v>
      </c>
      <c r="B211" s="36" t="s">
        <v>269</v>
      </c>
      <c r="C211" s="36">
        <v>42.7</v>
      </c>
      <c r="D211" s="36">
        <v>36.700000000000003</v>
      </c>
      <c r="E211" s="36">
        <v>6</v>
      </c>
      <c r="F211" s="37">
        <v>163648</v>
      </c>
      <c r="G211" s="36"/>
      <c r="H211" s="38">
        <f>F211*'vstupni data'!$B$21</f>
        <v>3567526.4</v>
      </c>
      <c r="I211" s="39">
        <f t="shared" si="3"/>
        <v>3832.5058548009365</v>
      </c>
      <c r="J211" s="40">
        <f>I211*'vstupni data'!$B$21</f>
        <v>83548.627634660414</v>
      </c>
      <c r="K211" s="41">
        <v>111.5</v>
      </c>
      <c r="L211" s="42">
        <f>K211*(1+'vstupni data'!$G$10)</f>
        <v>144.95000000000002</v>
      </c>
      <c r="M211" s="42">
        <f>K211*(1+'vstupni data'!$G$4)</f>
        <v>55.75</v>
      </c>
    </row>
    <row r="212" spans="1:13" ht="18.899999999999999" customHeight="1" x14ac:dyDescent="0.3">
      <c r="A212" s="35">
        <v>210</v>
      </c>
      <c r="B212" s="36" t="s">
        <v>270</v>
      </c>
      <c r="C212" s="36">
        <v>43.2</v>
      </c>
      <c r="D212" s="36">
        <v>35.700000000000003</v>
      </c>
      <c r="E212" s="36">
        <v>7.5</v>
      </c>
      <c r="F212" s="37">
        <v>167832</v>
      </c>
      <c r="G212" s="36"/>
      <c r="H212" s="38">
        <f>F212*'vstupni data'!$B$21</f>
        <v>3658737.6</v>
      </c>
      <c r="I212" s="39">
        <f t="shared" si="3"/>
        <v>3884.9999999999995</v>
      </c>
      <c r="J212" s="40">
        <f>I212*'vstupni data'!$B$21</f>
        <v>84693</v>
      </c>
      <c r="K212" s="41">
        <v>111.5</v>
      </c>
      <c r="L212" s="42">
        <f>K212*(1+'vstupni data'!$G$10)</f>
        <v>144.95000000000002</v>
      </c>
      <c r="M212" s="42">
        <f>K212*(1+'vstupni data'!$G$4)</f>
        <v>55.75</v>
      </c>
    </row>
    <row r="213" spans="1:13" ht="18.899999999999999" customHeight="1" x14ac:dyDescent="0.3">
      <c r="A213" s="35">
        <v>211</v>
      </c>
      <c r="B213" s="36" t="s">
        <v>271</v>
      </c>
      <c r="C213" s="36">
        <v>62.5</v>
      </c>
      <c r="D213" s="36">
        <v>35.700000000000003</v>
      </c>
      <c r="E213" s="36">
        <v>26.8</v>
      </c>
      <c r="F213" s="37">
        <v>246094</v>
      </c>
      <c r="G213" s="36"/>
      <c r="H213" s="38">
        <f>F213*'vstupni data'!$B$21</f>
        <v>5364849.2</v>
      </c>
      <c r="I213" s="39">
        <f t="shared" si="3"/>
        <v>3937.5039999999999</v>
      </c>
      <c r="J213" s="40">
        <f>I213*'vstupni data'!$B$21</f>
        <v>85837.587199999994</v>
      </c>
      <c r="K213" s="41">
        <v>161.5</v>
      </c>
      <c r="L213" s="42">
        <f>K213*(1+'vstupni data'!$G$10)</f>
        <v>209.95000000000002</v>
      </c>
      <c r="M213" s="42">
        <f>K213*(1+'vstupni data'!$G$4)</f>
        <v>80.75</v>
      </c>
    </row>
    <row r="214" spans="1:13" ht="18.899999999999999" customHeight="1" x14ac:dyDescent="0.3">
      <c r="A214" s="35">
        <v>212</v>
      </c>
      <c r="B214" s="36" t="s">
        <v>272</v>
      </c>
      <c r="C214" s="36">
        <v>42.7</v>
      </c>
      <c r="D214" s="36">
        <v>36.700000000000003</v>
      </c>
      <c r="E214" s="36">
        <v>6</v>
      </c>
      <c r="F214" s="37">
        <v>165890</v>
      </c>
      <c r="G214" s="36"/>
      <c r="H214" s="38">
        <f>F214*'vstupni data'!$B$21</f>
        <v>3616402</v>
      </c>
      <c r="I214" s="39">
        <f t="shared" si="3"/>
        <v>3885.0117096018735</v>
      </c>
      <c r="J214" s="40">
        <f>I214*'vstupni data'!$B$21</f>
        <v>84693.255269320842</v>
      </c>
      <c r="K214" s="41">
        <v>119.2</v>
      </c>
      <c r="L214" s="42">
        <f>K214*(1+'vstupni data'!$G$10)</f>
        <v>154.96</v>
      </c>
      <c r="M214" s="42">
        <f>K214*(1+'vstupni data'!$G$4)</f>
        <v>59.6</v>
      </c>
    </row>
    <row r="215" spans="1:13" ht="18.899999999999999" customHeight="1" x14ac:dyDescent="0.3">
      <c r="A215" s="35">
        <v>213</v>
      </c>
      <c r="B215" s="36" t="s">
        <v>273</v>
      </c>
      <c r="C215" s="36">
        <v>42.7</v>
      </c>
      <c r="D215" s="36">
        <v>36.700000000000003</v>
      </c>
      <c r="E215" s="36">
        <v>6</v>
      </c>
      <c r="F215" s="37">
        <v>165890</v>
      </c>
      <c r="G215" s="36"/>
      <c r="H215" s="38">
        <f>F215*'vstupni data'!$B$21</f>
        <v>3616402</v>
      </c>
      <c r="I215" s="39">
        <f t="shared" si="3"/>
        <v>3885.0117096018735</v>
      </c>
      <c r="J215" s="40">
        <f>I215*'vstupni data'!$B$21</f>
        <v>84693.255269320842</v>
      </c>
      <c r="K215" s="41">
        <v>119.2</v>
      </c>
      <c r="L215" s="42">
        <f>K215*(1+'vstupni data'!$G$10)</f>
        <v>154.96</v>
      </c>
      <c r="M215" s="42">
        <f>K215*(1+'vstupni data'!$G$4)</f>
        <v>59.6</v>
      </c>
    </row>
    <row r="216" spans="1:13" ht="18.899999999999999" customHeight="1" x14ac:dyDescent="0.3">
      <c r="A216" s="35">
        <v>214</v>
      </c>
      <c r="B216" s="36" t="s">
        <v>274</v>
      </c>
      <c r="C216" s="36">
        <v>54.8</v>
      </c>
      <c r="D216" s="36">
        <v>45.9</v>
      </c>
      <c r="E216" s="36">
        <v>8.9</v>
      </c>
      <c r="F216" s="37">
        <v>215775</v>
      </c>
      <c r="G216" s="36"/>
      <c r="H216" s="38">
        <f>F216*'vstupni data'!$B$21</f>
        <v>4703895</v>
      </c>
      <c r="I216" s="39">
        <f t="shared" si="3"/>
        <v>3937.5</v>
      </c>
      <c r="J216" s="40">
        <f>I216*'vstupni data'!$B$21</f>
        <v>85837.5</v>
      </c>
      <c r="K216" s="41">
        <v>161.5</v>
      </c>
      <c r="L216" s="42">
        <f>K216*(1+'vstupni data'!$G$10)</f>
        <v>209.95000000000002</v>
      </c>
      <c r="M216" s="42">
        <f>K216*(1+'vstupni data'!$G$4)</f>
        <v>80.75</v>
      </c>
    </row>
    <row r="217" spans="1:13" ht="18.899999999999999" customHeight="1" x14ac:dyDescent="0.3">
      <c r="A217" s="35">
        <v>215</v>
      </c>
      <c r="B217" s="36" t="s">
        <v>275</v>
      </c>
      <c r="C217" s="36">
        <v>43.3</v>
      </c>
      <c r="D217" s="36">
        <v>35.700000000000003</v>
      </c>
      <c r="E217" s="36">
        <v>7.6</v>
      </c>
      <c r="F217" s="37">
        <v>172767</v>
      </c>
      <c r="G217" s="36"/>
      <c r="H217" s="38">
        <f>F217*'vstupni data'!$B$21</f>
        <v>3766320.6</v>
      </c>
      <c r="I217" s="39">
        <f t="shared" si="3"/>
        <v>3990.0000000000005</v>
      </c>
      <c r="J217" s="40">
        <f>I217*'vstupni data'!$B$21</f>
        <v>86982.000000000015</v>
      </c>
      <c r="K217" s="41">
        <v>119.2</v>
      </c>
      <c r="L217" s="42">
        <f>K217*(1+'vstupni data'!$G$10)</f>
        <v>154.96</v>
      </c>
      <c r="M217" s="42">
        <f>K217*(1+'vstupni data'!$G$4)</f>
        <v>59.6</v>
      </c>
    </row>
    <row r="218" spans="1:13" ht="18.899999999999999" customHeight="1" x14ac:dyDescent="0.3">
      <c r="A218" s="35">
        <v>216</v>
      </c>
      <c r="B218" s="36" t="s">
        <v>276</v>
      </c>
      <c r="C218" s="36">
        <v>42.7</v>
      </c>
      <c r="D218" s="36">
        <v>36.700000000000003</v>
      </c>
      <c r="E218" s="36">
        <v>6</v>
      </c>
      <c r="F218" s="37">
        <v>168131</v>
      </c>
      <c r="G218" s="36"/>
      <c r="H218" s="38">
        <f>F218*'vstupni data'!$B$21</f>
        <v>3665255.8000000003</v>
      </c>
      <c r="I218" s="39">
        <f t="shared" si="3"/>
        <v>3937.494145199063</v>
      </c>
      <c r="J218" s="40">
        <f>I218*'vstupni data'!$B$21</f>
        <v>85837.372365339572</v>
      </c>
      <c r="K218" s="41">
        <v>119.2</v>
      </c>
      <c r="L218" s="42">
        <f>K218*(1+'vstupni data'!$G$10)</f>
        <v>154.96</v>
      </c>
      <c r="M218" s="42">
        <f>K218*(1+'vstupni data'!$G$4)</f>
        <v>59.6</v>
      </c>
    </row>
    <row r="219" spans="1:13" ht="18.899999999999999" customHeight="1" x14ac:dyDescent="0.3">
      <c r="A219" s="35">
        <v>217</v>
      </c>
      <c r="B219" s="36" t="s">
        <v>277</v>
      </c>
      <c r="C219" s="36">
        <v>42.7</v>
      </c>
      <c r="D219" s="36">
        <v>36.700000000000003</v>
      </c>
      <c r="E219" s="36">
        <v>6</v>
      </c>
      <c r="F219" s="37">
        <v>168131</v>
      </c>
      <c r="G219" s="36"/>
      <c r="H219" s="38">
        <f>F219*'vstupni data'!$B$21</f>
        <v>3665255.8000000003</v>
      </c>
      <c r="I219" s="39">
        <f t="shared" si="3"/>
        <v>3937.494145199063</v>
      </c>
      <c r="J219" s="40">
        <f>I219*'vstupni data'!$B$21</f>
        <v>85837.372365339572</v>
      </c>
      <c r="K219" s="41">
        <v>119.2</v>
      </c>
      <c r="L219" s="42">
        <f>K219*(1+'vstupni data'!$G$10)</f>
        <v>154.96</v>
      </c>
      <c r="M219" s="42">
        <f>K219*(1+'vstupni data'!$G$4)</f>
        <v>59.6</v>
      </c>
    </row>
    <row r="220" spans="1:13" ht="18.899999999999999" customHeight="1" x14ac:dyDescent="0.3">
      <c r="A220" s="35">
        <v>218</v>
      </c>
      <c r="B220" s="36" t="s">
        <v>278</v>
      </c>
      <c r="C220" s="36">
        <v>54.8</v>
      </c>
      <c r="D220" s="36">
        <v>45.9</v>
      </c>
      <c r="E220" s="36">
        <v>8.9</v>
      </c>
      <c r="F220" s="37">
        <v>218652</v>
      </c>
      <c r="G220" s="36"/>
      <c r="H220" s="38">
        <f>F220*'vstupni data'!$B$21</f>
        <v>4766613.6000000006</v>
      </c>
      <c r="I220" s="39">
        <f t="shared" si="3"/>
        <v>3990</v>
      </c>
      <c r="J220" s="40">
        <f>I220*'vstupni data'!$B$21</f>
        <v>86982</v>
      </c>
      <c r="K220" s="41">
        <v>161.5</v>
      </c>
      <c r="L220" s="42">
        <f>K220*(1+'vstupni data'!$G$10)</f>
        <v>209.95000000000002</v>
      </c>
      <c r="M220" s="42">
        <f>K220*(1+'vstupni data'!$G$4)</f>
        <v>80.75</v>
      </c>
    </row>
    <row r="221" spans="1:13" ht="18.899999999999999" customHeight="1" x14ac:dyDescent="0.3">
      <c r="A221" s="35">
        <v>219</v>
      </c>
      <c r="B221" s="36" t="s">
        <v>279</v>
      </c>
      <c r="C221" s="36">
        <v>43.3</v>
      </c>
      <c r="D221" s="36">
        <v>35.700000000000003</v>
      </c>
      <c r="E221" s="36">
        <v>7.6</v>
      </c>
      <c r="F221" s="37">
        <v>172767</v>
      </c>
      <c r="G221" s="36"/>
      <c r="H221" s="38">
        <f>F221*'vstupni data'!$B$21</f>
        <v>3766320.6</v>
      </c>
      <c r="I221" s="39">
        <f t="shared" si="3"/>
        <v>3990.0000000000005</v>
      </c>
      <c r="J221" s="40">
        <f>I221*'vstupni data'!$B$21</f>
        <v>86982.000000000015</v>
      </c>
      <c r="K221" s="41">
        <v>119.2</v>
      </c>
      <c r="L221" s="42">
        <f>K221*(1+'vstupni data'!$G$10)</f>
        <v>154.96</v>
      </c>
      <c r="M221" s="42">
        <f>K221*(1+'vstupni data'!$G$4)</f>
        <v>59.6</v>
      </c>
    </row>
    <row r="222" spans="1:13" ht="18.899999999999999" customHeight="1" x14ac:dyDescent="0.3">
      <c r="A222" s="35">
        <v>220</v>
      </c>
      <c r="B222" s="36" t="s">
        <v>280</v>
      </c>
      <c r="C222" s="36">
        <v>42.7</v>
      </c>
      <c r="D222" s="36">
        <v>36.700000000000003</v>
      </c>
      <c r="E222" s="36">
        <v>6</v>
      </c>
      <c r="F222" s="37">
        <v>168131</v>
      </c>
      <c r="G222" s="36"/>
      <c r="H222" s="38">
        <f>F222*'vstupni data'!$B$21</f>
        <v>3665255.8000000003</v>
      </c>
      <c r="I222" s="39">
        <f t="shared" si="3"/>
        <v>3937.494145199063</v>
      </c>
      <c r="J222" s="40">
        <f>I222*'vstupni data'!$B$21</f>
        <v>85837.372365339572</v>
      </c>
      <c r="K222" s="41">
        <v>119.2</v>
      </c>
      <c r="L222" s="42">
        <f>K222*(1+'vstupni data'!$G$10)</f>
        <v>154.96</v>
      </c>
      <c r="M222" s="42">
        <f>K222*(1+'vstupni data'!$G$4)</f>
        <v>59.6</v>
      </c>
    </row>
    <row r="223" spans="1:13" ht="18.899999999999999" customHeight="1" x14ac:dyDescent="0.3">
      <c r="A223" s="35">
        <v>221</v>
      </c>
      <c r="B223" s="36" t="s">
        <v>281</v>
      </c>
      <c r="C223" s="36">
        <v>42.7</v>
      </c>
      <c r="D223" s="36">
        <v>36.700000000000003</v>
      </c>
      <c r="E223" s="36">
        <v>6</v>
      </c>
      <c r="F223" s="37">
        <v>168131</v>
      </c>
      <c r="G223" s="36"/>
      <c r="H223" s="38">
        <f>F223*'vstupni data'!$B$21</f>
        <v>3665255.8000000003</v>
      </c>
      <c r="I223" s="39">
        <f t="shared" si="3"/>
        <v>3937.494145199063</v>
      </c>
      <c r="J223" s="40">
        <f>I223*'vstupni data'!$B$21</f>
        <v>85837.372365339572</v>
      </c>
      <c r="K223" s="41">
        <v>119.2</v>
      </c>
      <c r="L223" s="42">
        <f>K223*(1+'vstupni data'!$G$10)</f>
        <v>154.96</v>
      </c>
      <c r="M223" s="42">
        <f>K223*(1+'vstupni data'!$G$4)</f>
        <v>59.6</v>
      </c>
    </row>
    <row r="224" spans="1:13" ht="18.899999999999999" customHeight="1" x14ac:dyDescent="0.3">
      <c r="A224" s="35">
        <v>222</v>
      </c>
      <c r="B224" s="36" t="s">
        <v>282</v>
      </c>
      <c r="C224" s="36">
        <v>54.8</v>
      </c>
      <c r="D224" s="36">
        <v>45.9</v>
      </c>
      <c r="E224" s="36">
        <v>8.9</v>
      </c>
      <c r="F224" s="37">
        <v>218652</v>
      </c>
      <c r="G224" s="36"/>
      <c r="H224" s="38">
        <f>F224*'vstupni data'!$B$21</f>
        <v>4766613.6000000006</v>
      </c>
      <c r="I224" s="39">
        <f t="shared" si="3"/>
        <v>3990</v>
      </c>
      <c r="J224" s="40">
        <f>I224*'vstupni data'!$B$21</f>
        <v>86982</v>
      </c>
      <c r="K224" s="41">
        <v>161.5</v>
      </c>
      <c r="L224" s="42">
        <f>K224*(1+'vstupni data'!$G$10)</f>
        <v>209.95000000000002</v>
      </c>
      <c r="M224" s="42">
        <f>K224*(1+'vstupni data'!$G$4)</f>
        <v>80.75</v>
      </c>
    </row>
    <row r="225" spans="1:13" ht="18.899999999999999" customHeight="1" x14ac:dyDescent="0.3">
      <c r="A225" s="35">
        <v>223</v>
      </c>
      <c r="B225" s="36" t="s">
        <v>283</v>
      </c>
      <c r="C225" s="36">
        <v>61.3</v>
      </c>
      <c r="D225" s="36">
        <v>46.5</v>
      </c>
      <c r="E225" s="36">
        <v>14.8</v>
      </c>
      <c r="F225" s="37">
        <v>247805</v>
      </c>
      <c r="G225" s="36"/>
      <c r="H225" s="38">
        <f>F225*'vstupni data'!$B$21</f>
        <v>5402149</v>
      </c>
      <c r="I225" s="39">
        <f t="shared" si="3"/>
        <v>4042.4959216965744</v>
      </c>
      <c r="J225" s="40">
        <f>I225*'vstupni data'!$B$21</f>
        <v>88126.41109298532</v>
      </c>
      <c r="K225" s="41">
        <v>176.9</v>
      </c>
      <c r="L225" s="42">
        <f>K225*(1+'vstupni data'!$G$10)</f>
        <v>229.97000000000003</v>
      </c>
      <c r="M225" s="42">
        <f>K225*(1+'vstupni data'!$G$4)</f>
        <v>88.45</v>
      </c>
    </row>
    <row r="226" spans="1:13" ht="18.899999999999999" customHeight="1" x14ac:dyDescent="0.3">
      <c r="A226" s="35">
        <v>224</v>
      </c>
      <c r="B226" s="36" t="s">
        <v>284</v>
      </c>
      <c r="C226" s="36">
        <v>42.7</v>
      </c>
      <c r="D226" s="36">
        <v>36.700000000000003</v>
      </c>
      <c r="E226" s="36">
        <v>6</v>
      </c>
      <c r="F226" s="37">
        <v>170373</v>
      </c>
      <c r="G226" s="36"/>
      <c r="H226" s="38">
        <f>F226*'vstupni data'!$B$21</f>
        <v>3714131.4</v>
      </c>
      <c r="I226" s="39">
        <f t="shared" si="3"/>
        <v>3989.9999999999995</v>
      </c>
      <c r="J226" s="40">
        <f>I226*'vstupni data'!$B$21</f>
        <v>86982</v>
      </c>
      <c r="K226" s="41">
        <v>126.9</v>
      </c>
      <c r="L226" s="42">
        <f>K226*(1+'vstupni data'!$G$10)</f>
        <v>164.97</v>
      </c>
      <c r="M226" s="42">
        <f>K226*(1+'vstupni data'!$G$4)</f>
        <v>63.45</v>
      </c>
    </row>
    <row r="227" spans="1:13" ht="18.899999999999999" customHeight="1" x14ac:dyDescent="0.3">
      <c r="A227" s="35">
        <v>225</v>
      </c>
      <c r="B227" s="36" t="s">
        <v>285</v>
      </c>
      <c r="C227" s="36">
        <v>42.7</v>
      </c>
      <c r="D227" s="36">
        <v>36.700000000000003</v>
      </c>
      <c r="E227" s="36">
        <v>6</v>
      </c>
      <c r="F227" s="37">
        <v>170373</v>
      </c>
      <c r="G227" s="36"/>
      <c r="H227" s="38">
        <f>F227*'vstupni data'!$B$21</f>
        <v>3714131.4</v>
      </c>
      <c r="I227" s="39">
        <f t="shared" si="3"/>
        <v>3989.9999999999995</v>
      </c>
      <c r="J227" s="40">
        <f>I227*'vstupni data'!$B$21</f>
        <v>86982</v>
      </c>
      <c r="K227" s="41">
        <v>126.9</v>
      </c>
      <c r="L227" s="42">
        <f>K227*(1+'vstupni data'!$G$10)</f>
        <v>164.97</v>
      </c>
      <c r="M227" s="42">
        <f>K227*(1+'vstupni data'!$G$4)</f>
        <v>63.45</v>
      </c>
    </row>
    <row r="228" spans="1:13" ht="18.899999999999999" customHeight="1" x14ac:dyDescent="0.3">
      <c r="A228" s="35">
        <v>226</v>
      </c>
      <c r="B228" s="36" t="s">
        <v>286</v>
      </c>
      <c r="C228" s="36">
        <v>55.1</v>
      </c>
      <c r="D228" s="36">
        <v>35.700000000000003</v>
      </c>
      <c r="E228" s="36">
        <v>19.399999999999999</v>
      </c>
      <c r="F228" s="37">
        <v>222742</v>
      </c>
      <c r="G228" s="36"/>
      <c r="H228" s="38">
        <f>F228*'vstupni data'!$B$21</f>
        <v>4855775.6000000006</v>
      </c>
      <c r="I228" s="39">
        <f t="shared" si="3"/>
        <v>4042.5045372050818</v>
      </c>
      <c r="J228" s="40">
        <f>I228*'vstupni data'!$B$21</f>
        <v>88126.598911070789</v>
      </c>
      <c r="K228" s="41">
        <v>176.9</v>
      </c>
      <c r="L228" s="42">
        <f>K228*(1+'vstupni data'!$G$10)</f>
        <v>229.97000000000003</v>
      </c>
      <c r="M228" s="42">
        <f>K228*(1+'vstupni data'!$G$4)</f>
        <v>88.45</v>
      </c>
    </row>
    <row r="229" spans="1:13" ht="18.899999999999999" customHeight="1" x14ac:dyDescent="0.3">
      <c r="A229" s="35">
        <v>227</v>
      </c>
      <c r="B229" s="36" t="s">
        <v>287</v>
      </c>
      <c r="C229" s="36">
        <v>61.3</v>
      </c>
      <c r="D229" s="36">
        <v>46.5</v>
      </c>
      <c r="E229" s="36">
        <v>14.8</v>
      </c>
      <c r="F229" s="37">
        <v>251024</v>
      </c>
      <c r="G229" s="36"/>
      <c r="H229" s="38">
        <f>F229*'vstupni data'!$B$21</f>
        <v>5472323.2000000002</v>
      </c>
      <c r="I229" s="39">
        <f t="shared" si="3"/>
        <v>4095.0081566068516</v>
      </c>
      <c r="J229" s="40">
        <f>I229*'vstupni data'!$B$21</f>
        <v>89271.177814029361</v>
      </c>
      <c r="K229" s="41">
        <v>176.9</v>
      </c>
      <c r="L229" s="42">
        <f>K229*(1+'vstupni data'!$G$10)</f>
        <v>229.97000000000003</v>
      </c>
      <c r="M229" s="42">
        <f>K229*(1+'vstupni data'!$G$4)</f>
        <v>88.45</v>
      </c>
    </row>
    <row r="230" spans="1:13" ht="18.899999999999999" customHeight="1" x14ac:dyDescent="0.3">
      <c r="A230" s="35">
        <v>228</v>
      </c>
      <c r="B230" s="36" t="s">
        <v>288</v>
      </c>
      <c r="C230" s="36">
        <v>42.7</v>
      </c>
      <c r="D230" s="36">
        <v>36.700000000000003</v>
      </c>
      <c r="E230" s="36">
        <v>6</v>
      </c>
      <c r="F230" s="37">
        <v>172615</v>
      </c>
      <c r="G230" s="36"/>
      <c r="H230" s="38">
        <f>F230*'vstupni data'!$B$21</f>
        <v>3763007</v>
      </c>
      <c r="I230" s="39">
        <f t="shared" si="3"/>
        <v>4042.5058548009365</v>
      </c>
      <c r="J230" s="40">
        <f>I230*'vstupni data'!$B$21</f>
        <v>88126.627634660414</v>
      </c>
      <c r="K230" s="41">
        <v>126.9</v>
      </c>
      <c r="L230" s="42">
        <f>K230*(1+'vstupni data'!$G$10)</f>
        <v>164.97</v>
      </c>
      <c r="M230" s="42">
        <f>K230*(1+'vstupni data'!$G$4)</f>
        <v>63.45</v>
      </c>
    </row>
    <row r="231" spans="1:13" ht="18.899999999999999" customHeight="1" x14ac:dyDescent="0.3">
      <c r="A231" s="35">
        <v>229</v>
      </c>
      <c r="B231" s="36" t="s">
        <v>289</v>
      </c>
      <c r="C231" s="36">
        <v>42.7</v>
      </c>
      <c r="D231" s="36">
        <v>36.700000000000003</v>
      </c>
      <c r="E231" s="36">
        <v>6</v>
      </c>
      <c r="F231" s="37">
        <v>172615</v>
      </c>
      <c r="G231" s="36"/>
      <c r="H231" s="38">
        <f>F231*'vstupni data'!$B$21</f>
        <v>3763007</v>
      </c>
      <c r="I231" s="39">
        <f t="shared" si="3"/>
        <v>4042.5058548009365</v>
      </c>
      <c r="J231" s="40">
        <f>I231*'vstupni data'!$B$21</f>
        <v>88126.627634660414</v>
      </c>
      <c r="K231" s="41">
        <v>126.9</v>
      </c>
      <c r="L231" s="42">
        <f>K231*(1+'vstupni data'!$G$10)</f>
        <v>164.97</v>
      </c>
      <c r="M231" s="42">
        <f>K231*(1+'vstupni data'!$G$4)</f>
        <v>63.45</v>
      </c>
    </row>
    <row r="232" spans="1:13" ht="18.899999999999999" customHeight="1" x14ac:dyDescent="0.3">
      <c r="A232" s="51">
        <v>230</v>
      </c>
      <c r="B232" s="36" t="s">
        <v>290</v>
      </c>
      <c r="C232" s="36">
        <v>43.2</v>
      </c>
      <c r="D232" s="36">
        <v>35.700000000000003</v>
      </c>
      <c r="E232" s="36">
        <v>7.5</v>
      </c>
      <c r="F232" s="37">
        <v>176904</v>
      </c>
      <c r="G232" s="36"/>
      <c r="H232" s="52">
        <f>F232*'vstupni data'!$B$21</f>
        <v>3856507.2</v>
      </c>
      <c r="I232" s="39">
        <f t="shared" si="3"/>
        <v>4094.9999999999995</v>
      </c>
      <c r="J232" s="40">
        <f>I232*'vstupni data'!$B$21</f>
        <v>89271</v>
      </c>
      <c r="K232" s="41">
        <v>126.9</v>
      </c>
      <c r="L232" s="53">
        <f>K232*(1+'vstupni data'!$G$10)</f>
        <v>164.97</v>
      </c>
      <c r="M232" s="53">
        <f>K232*(1+'vstupni data'!$G$4)</f>
        <v>63.45</v>
      </c>
    </row>
    <row r="233" spans="1:13" ht="18.899999999999999" customHeight="1" x14ac:dyDescent="0.3">
      <c r="A233" s="35">
        <v>231</v>
      </c>
      <c r="B233" s="36" t="s">
        <v>291</v>
      </c>
      <c r="C233" s="36">
        <v>61.3</v>
      </c>
      <c r="D233" s="36">
        <v>46.5</v>
      </c>
      <c r="E233" s="36">
        <v>14.8</v>
      </c>
      <c r="F233" s="37">
        <v>254242</v>
      </c>
      <c r="G233" s="36"/>
      <c r="H233" s="38">
        <f>F233*'vstupni data'!$B$21</f>
        <v>5542475.6000000006</v>
      </c>
      <c r="I233" s="39">
        <f t="shared" si="3"/>
        <v>4147.5040783034256</v>
      </c>
      <c r="J233" s="40">
        <f>I233*'vstupni data'!$B$21</f>
        <v>90415.58890701468</v>
      </c>
      <c r="K233" s="41">
        <v>176.9</v>
      </c>
      <c r="L233" s="42">
        <f>K233*(1+'vstupni data'!$G$10)</f>
        <v>229.97000000000003</v>
      </c>
      <c r="M233" s="42">
        <f>K233*(1+'vstupni data'!$G$4)</f>
        <v>88.45</v>
      </c>
    </row>
    <row r="234" spans="1:13" ht="18.899999999999999" customHeight="1" x14ac:dyDescent="0.3">
      <c r="A234" s="35">
        <v>232</v>
      </c>
      <c r="B234" s="36" t="s">
        <v>292</v>
      </c>
      <c r="C234" s="36">
        <v>42.7</v>
      </c>
      <c r="D234" s="36">
        <v>36.700000000000003</v>
      </c>
      <c r="E234" s="36">
        <v>6</v>
      </c>
      <c r="F234" s="37">
        <v>174857</v>
      </c>
      <c r="G234" s="36"/>
      <c r="H234" s="38">
        <f>F234*'vstupni data'!$B$21</f>
        <v>3811882.6</v>
      </c>
      <c r="I234" s="39">
        <f t="shared" si="3"/>
        <v>4095.0117096018735</v>
      </c>
      <c r="J234" s="40">
        <f>I234*'vstupni data'!$B$21</f>
        <v>89271.255269320842</v>
      </c>
      <c r="K234" s="41">
        <v>126.9</v>
      </c>
      <c r="L234" s="42">
        <f>K234*(1+'vstupni data'!$G$10)</f>
        <v>164.97</v>
      </c>
      <c r="M234" s="42">
        <f>K234*(1+'vstupni data'!$G$4)</f>
        <v>63.45</v>
      </c>
    </row>
    <row r="235" spans="1:13" ht="18.899999999999999" customHeight="1" x14ac:dyDescent="0.3">
      <c r="A235" s="35">
        <v>233</v>
      </c>
      <c r="B235" s="36" t="s">
        <v>293</v>
      </c>
      <c r="C235" s="36">
        <v>42.7</v>
      </c>
      <c r="D235" s="36">
        <v>36.700000000000003</v>
      </c>
      <c r="E235" s="36">
        <v>6</v>
      </c>
      <c r="F235" s="37">
        <v>174857</v>
      </c>
      <c r="G235" s="36"/>
      <c r="H235" s="38">
        <f>F235*'vstupni data'!$B$21</f>
        <v>3811882.6</v>
      </c>
      <c r="I235" s="39">
        <f t="shared" si="3"/>
        <v>4095.0117096018735</v>
      </c>
      <c r="J235" s="40">
        <f>I235*'vstupni data'!$B$21</f>
        <v>89271.255269320842</v>
      </c>
      <c r="K235" s="41">
        <v>126.9</v>
      </c>
      <c r="L235" s="42">
        <f>K235*(1+'vstupni data'!$G$10)</f>
        <v>164.97</v>
      </c>
      <c r="M235" s="42">
        <f>K235*(1+'vstupni data'!$G$4)</f>
        <v>63.45</v>
      </c>
    </row>
    <row r="236" spans="1:13" ht="18.899999999999999" customHeight="1" x14ac:dyDescent="0.3">
      <c r="A236" s="35">
        <v>234</v>
      </c>
      <c r="B236" s="36" t="s">
        <v>294</v>
      </c>
      <c r="C236" s="36">
        <v>43.2</v>
      </c>
      <c r="D236" s="36">
        <v>35.700000000000003</v>
      </c>
      <c r="E236" s="36">
        <v>7.5</v>
      </c>
      <c r="F236" s="37">
        <v>179172</v>
      </c>
      <c r="G236" s="36"/>
      <c r="H236" s="38">
        <f>F236*'vstupni data'!$B$21</f>
        <v>3905949.6</v>
      </c>
      <c r="I236" s="39">
        <f t="shared" si="3"/>
        <v>4147.5</v>
      </c>
      <c r="J236" s="40">
        <f>I236*'vstupni data'!$B$21</f>
        <v>90415.5</v>
      </c>
      <c r="K236" s="41">
        <v>126.9</v>
      </c>
      <c r="L236" s="42">
        <f>K236*(1+'vstupni data'!$G$10)</f>
        <v>164.97</v>
      </c>
      <c r="M236" s="42">
        <f>K236*(1+'vstupni data'!$G$4)</f>
        <v>63.45</v>
      </c>
    </row>
    <row r="237" spans="1:13" ht="18.899999999999999" customHeight="1" x14ac:dyDescent="0.3">
      <c r="A237" s="35">
        <v>235</v>
      </c>
      <c r="B237" s="36" t="s">
        <v>295</v>
      </c>
      <c r="C237" s="36">
        <v>62.5</v>
      </c>
      <c r="D237" s="36">
        <v>35.700000000000003</v>
      </c>
      <c r="E237" s="36">
        <v>26.8</v>
      </c>
      <c r="F237" s="37">
        <v>262500</v>
      </c>
      <c r="G237" s="36"/>
      <c r="H237" s="38">
        <f>F237*'vstupni data'!$B$21</f>
        <v>5722500</v>
      </c>
      <c r="I237" s="39">
        <f t="shared" si="3"/>
        <v>4200</v>
      </c>
      <c r="J237" s="40">
        <f>I237*'vstupni data'!$B$21</f>
        <v>91560</v>
      </c>
      <c r="K237" s="41">
        <v>176.9</v>
      </c>
      <c r="L237" s="42">
        <f>K237*(1+'vstupni data'!$G$10)</f>
        <v>229.97000000000003</v>
      </c>
      <c r="M237" s="42">
        <f>K237*(1+'vstupni data'!$G$4)</f>
        <v>88.45</v>
      </c>
    </row>
    <row r="238" spans="1:13" ht="18.899999999999999" customHeight="1" x14ac:dyDescent="0.3">
      <c r="A238" s="35">
        <v>236</v>
      </c>
      <c r="B238" s="36" t="s">
        <v>296</v>
      </c>
      <c r="C238" s="36">
        <v>42.7</v>
      </c>
      <c r="D238" s="36">
        <v>36.700000000000003</v>
      </c>
      <c r="E238" s="36">
        <v>6</v>
      </c>
      <c r="F238" s="37">
        <v>177098</v>
      </c>
      <c r="G238" s="36"/>
      <c r="H238" s="38">
        <f>F238*'vstupni data'!$B$21</f>
        <v>3860736.4</v>
      </c>
      <c r="I238" s="39">
        <f t="shared" si="3"/>
        <v>4147.4941451990626</v>
      </c>
      <c r="J238" s="40">
        <f>I238*'vstupni data'!$B$21</f>
        <v>90415.372365339572</v>
      </c>
      <c r="K238" s="41">
        <v>126.9</v>
      </c>
      <c r="L238" s="42">
        <f>K238*(1+'vstupni data'!$G$10)</f>
        <v>164.97</v>
      </c>
      <c r="M238" s="42">
        <f>K238*(1+'vstupni data'!$G$4)</f>
        <v>63.45</v>
      </c>
    </row>
    <row r="239" spans="1:13" ht="18.899999999999999" customHeight="1" x14ac:dyDescent="0.3">
      <c r="A239" s="35">
        <v>237</v>
      </c>
      <c r="B239" s="36" t="s">
        <v>297</v>
      </c>
      <c r="C239" s="36">
        <v>42.7</v>
      </c>
      <c r="D239" s="36">
        <v>36.700000000000003</v>
      </c>
      <c r="E239" s="36">
        <v>6</v>
      </c>
      <c r="F239" s="37">
        <v>177098</v>
      </c>
      <c r="G239" s="36"/>
      <c r="H239" s="38">
        <f>F239*'vstupni data'!$B$21</f>
        <v>3860736.4</v>
      </c>
      <c r="I239" s="39">
        <f t="shared" si="3"/>
        <v>4147.4941451990626</v>
      </c>
      <c r="J239" s="40">
        <f>I239*'vstupni data'!$B$21</f>
        <v>90415.372365339572</v>
      </c>
      <c r="K239" s="41">
        <v>126.9</v>
      </c>
      <c r="L239" s="42">
        <f>K239*(1+'vstupni data'!$G$10)</f>
        <v>164.97</v>
      </c>
      <c r="M239" s="42">
        <f>K239*(1+'vstupni data'!$G$4)</f>
        <v>63.45</v>
      </c>
    </row>
    <row r="240" spans="1:13" ht="18.899999999999999" customHeight="1" thickBot="1" x14ac:dyDescent="0.35">
      <c r="A240" s="43">
        <v>238</v>
      </c>
      <c r="B240" s="44" t="s">
        <v>298</v>
      </c>
      <c r="C240" s="44">
        <v>43.2</v>
      </c>
      <c r="D240" s="44">
        <v>35.700000000000003</v>
      </c>
      <c r="E240" s="44">
        <v>7.5</v>
      </c>
      <c r="F240" s="45">
        <v>181440</v>
      </c>
      <c r="G240" s="44"/>
      <c r="H240" s="46">
        <f>F240*'vstupni data'!$B$21</f>
        <v>3955392</v>
      </c>
      <c r="I240" s="47">
        <f t="shared" si="3"/>
        <v>4200</v>
      </c>
      <c r="J240" s="48">
        <f>I240*'vstupni data'!$B$21</f>
        <v>91560</v>
      </c>
      <c r="K240" s="49">
        <v>126.9</v>
      </c>
      <c r="L240" s="50">
        <f>K240*(1+'vstupni data'!$G$10)</f>
        <v>164.97</v>
      </c>
      <c r="M240" s="50">
        <f>K240*(1+'vstupni data'!$G$4)</f>
        <v>63.45</v>
      </c>
    </row>
    <row r="241" spans="1:13" ht="18.899999999999999" customHeight="1" x14ac:dyDescent="0.3">
      <c r="A241" s="35">
        <v>239</v>
      </c>
      <c r="B241" s="36" t="s">
        <v>299</v>
      </c>
      <c r="C241" s="36">
        <v>52.7</v>
      </c>
      <c r="D241" s="36">
        <v>46.3</v>
      </c>
      <c r="E241" s="36">
        <v>6</v>
      </c>
      <c r="F241" s="37">
        <v>199726</v>
      </c>
      <c r="G241" s="36"/>
      <c r="H241" s="38">
        <f>F241*'vstupni data'!$B$21</f>
        <v>4354026.8</v>
      </c>
      <c r="I241" s="39">
        <f t="shared" si="3"/>
        <v>3789.8671726755215</v>
      </c>
      <c r="J241" s="40">
        <f>I241*'vstupni data'!$B$21</f>
        <v>82619.104364326369</v>
      </c>
      <c r="K241" s="41">
        <v>146.19999999999999</v>
      </c>
      <c r="L241" s="42">
        <f>K241*(1+'vstupni data'!$G$10)</f>
        <v>190.06</v>
      </c>
      <c r="M241" s="42">
        <f>K241*(1+'vstupni data'!$G$4)</f>
        <v>73.099999999999994</v>
      </c>
    </row>
    <row r="242" spans="1:13" ht="18.899999999999999" customHeight="1" x14ac:dyDescent="0.3">
      <c r="A242" s="35">
        <v>240</v>
      </c>
      <c r="B242" s="36" t="s">
        <v>300</v>
      </c>
      <c r="C242" s="36">
        <v>34.6</v>
      </c>
      <c r="D242" s="36">
        <v>28.6</v>
      </c>
      <c r="E242" s="36">
        <v>6</v>
      </c>
      <c r="F242" s="37">
        <v>134159</v>
      </c>
      <c r="G242" s="36"/>
      <c r="H242" s="38">
        <f>F242*'vstupni data'!$B$21</f>
        <v>2924666.2</v>
      </c>
      <c r="I242" s="39">
        <f t="shared" si="3"/>
        <v>3877.4277456647396</v>
      </c>
      <c r="J242" s="40">
        <f>I242*'vstupni data'!$B$21</f>
        <v>84527.924855491321</v>
      </c>
      <c r="K242" s="41">
        <v>100</v>
      </c>
      <c r="L242" s="42">
        <f>K242*(1+'vstupni data'!$G$10)</f>
        <v>130</v>
      </c>
      <c r="M242" s="42">
        <f>K242*(1+'vstupni data'!$G$4)</f>
        <v>50</v>
      </c>
    </row>
    <row r="243" spans="1:13" ht="18.899999999999999" customHeight="1" x14ac:dyDescent="0.3">
      <c r="A243" s="35">
        <v>241</v>
      </c>
      <c r="B243" s="36" t="s">
        <v>301</v>
      </c>
      <c r="C243" s="36">
        <v>34.200000000000003</v>
      </c>
      <c r="D243" s="36">
        <v>28.2</v>
      </c>
      <c r="E243" s="36">
        <v>6</v>
      </c>
      <c r="F243" s="37">
        <v>132710</v>
      </c>
      <c r="G243" s="36"/>
      <c r="H243" s="38">
        <f>F243*'vstupni data'!$B$21</f>
        <v>2893078</v>
      </c>
      <c r="I243" s="39">
        <f t="shared" si="3"/>
        <v>3880.4093567251457</v>
      </c>
      <c r="J243" s="40">
        <f>I243*'vstupni data'!$B$21</f>
        <v>84592.923976608174</v>
      </c>
      <c r="K243" s="41">
        <v>100</v>
      </c>
      <c r="L243" s="42">
        <f>K243*(1+'vstupni data'!$G$10)</f>
        <v>130</v>
      </c>
      <c r="M243" s="42">
        <f>K243*(1+'vstupni data'!$G$4)</f>
        <v>50</v>
      </c>
    </row>
    <row r="244" spans="1:13" ht="18.899999999999999" customHeight="1" x14ac:dyDescent="0.3">
      <c r="A244" s="35">
        <v>242</v>
      </c>
      <c r="B244" s="36" t="s">
        <v>302</v>
      </c>
      <c r="C244" s="36">
        <v>34.200000000000003</v>
      </c>
      <c r="D244" s="36">
        <v>28.2</v>
      </c>
      <c r="E244" s="36">
        <v>6</v>
      </c>
      <c r="F244" s="37">
        <v>132710</v>
      </c>
      <c r="G244" s="36"/>
      <c r="H244" s="38">
        <f>F244*'vstupni data'!$B$21</f>
        <v>2893078</v>
      </c>
      <c r="I244" s="39">
        <f t="shared" si="3"/>
        <v>3880.4093567251457</v>
      </c>
      <c r="J244" s="40">
        <f>I244*'vstupni data'!$B$21</f>
        <v>84592.923976608174</v>
      </c>
      <c r="K244" s="41">
        <v>100</v>
      </c>
      <c r="L244" s="42">
        <f>K244*(1+'vstupni data'!$G$10)</f>
        <v>130</v>
      </c>
      <c r="M244" s="42">
        <f>K244*(1+'vstupni data'!$G$4)</f>
        <v>50</v>
      </c>
    </row>
    <row r="245" spans="1:13" ht="18.899999999999999" customHeight="1" x14ac:dyDescent="0.3">
      <c r="A245" s="35">
        <v>243</v>
      </c>
      <c r="B245" s="36" t="s">
        <v>303</v>
      </c>
      <c r="C245" s="36">
        <v>34.6</v>
      </c>
      <c r="D245" s="36">
        <v>28.6</v>
      </c>
      <c r="E245" s="36">
        <v>6</v>
      </c>
      <c r="F245" s="37">
        <v>134159</v>
      </c>
      <c r="G245" s="36"/>
      <c r="H245" s="38">
        <f>F245*'vstupni data'!$B$21</f>
        <v>2924666.2</v>
      </c>
      <c r="I245" s="39">
        <f t="shared" si="3"/>
        <v>3877.4277456647396</v>
      </c>
      <c r="J245" s="40">
        <f>I245*'vstupni data'!$B$21</f>
        <v>84527.924855491321</v>
      </c>
      <c r="K245" s="41">
        <v>100</v>
      </c>
      <c r="L245" s="42">
        <f>K245*(1+'vstupni data'!$G$10)</f>
        <v>130</v>
      </c>
      <c r="M245" s="42">
        <f>K245*(1+'vstupni data'!$G$4)</f>
        <v>50</v>
      </c>
    </row>
    <row r="246" spans="1:13" ht="18.899999999999999" customHeight="1" x14ac:dyDescent="0.3">
      <c r="A246" s="35">
        <v>244</v>
      </c>
      <c r="B246" s="36" t="s">
        <v>304</v>
      </c>
      <c r="C246" s="36">
        <v>34.200000000000003</v>
      </c>
      <c r="D246" s="36">
        <v>28.2</v>
      </c>
      <c r="E246" s="36">
        <v>6</v>
      </c>
      <c r="F246" s="37">
        <v>132710</v>
      </c>
      <c r="G246" s="36"/>
      <c r="H246" s="38">
        <f>F246*'vstupni data'!$B$21</f>
        <v>2893078</v>
      </c>
      <c r="I246" s="39">
        <f t="shared" si="3"/>
        <v>3880.4093567251457</v>
      </c>
      <c r="J246" s="40">
        <f>I246*'vstupni data'!$B$21</f>
        <v>84592.923976608174</v>
      </c>
      <c r="K246" s="41">
        <v>100</v>
      </c>
      <c r="L246" s="42">
        <f>K246*(1+'vstupni data'!$G$10)</f>
        <v>130</v>
      </c>
      <c r="M246" s="42">
        <f>K246*(1+'vstupni data'!$G$4)</f>
        <v>50</v>
      </c>
    </row>
    <row r="247" spans="1:13" ht="18.899999999999999" customHeight="1" x14ac:dyDescent="0.3">
      <c r="A247" s="35">
        <v>245</v>
      </c>
      <c r="B247" s="36" t="s">
        <v>305</v>
      </c>
      <c r="C247" s="36">
        <v>34.200000000000003</v>
      </c>
      <c r="D247" s="36">
        <v>28.2</v>
      </c>
      <c r="E247" s="36">
        <v>6</v>
      </c>
      <c r="F247" s="37">
        <v>132710</v>
      </c>
      <c r="G247" s="36"/>
      <c r="H247" s="38">
        <f>F247*'vstupni data'!$B$21</f>
        <v>2893078</v>
      </c>
      <c r="I247" s="39">
        <f t="shared" si="3"/>
        <v>3880.4093567251457</v>
      </c>
      <c r="J247" s="40">
        <f>I247*'vstupni data'!$B$21</f>
        <v>84592.923976608174</v>
      </c>
      <c r="K247" s="41">
        <v>100</v>
      </c>
      <c r="L247" s="42">
        <f>K247*(1+'vstupni data'!$G$10)</f>
        <v>130</v>
      </c>
      <c r="M247" s="42">
        <f>K247*(1+'vstupni data'!$G$4)</f>
        <v>50</v>
      </c>
    </row>
    <row r="248" spans="1:13" ht="18.899999999999999" customHeight="1" x14ac:dyDescent="0.3">
      <c r="A248" s="35">
        <v>246</v>
      </c>
      <c r="B248" s="36" t="s">
        <v>306</v>
      </c>
      <c r="C248" s="36">
        <v>34.6</v>
      </c>
      <c r="D248" s="36">
        <v>28.6</v>
      </c>
      <c r="E248" s="36">
        <v>6</v>
      </c>
      <c r="F248" s="37">
        <v>134159</v>
      </c>
      <c r="G248" s="36"/>
      <c r="H248" s="38">
        <f>F248*'vstupni data'!$B$21</f>
        <v>2924666.2</v>
      </c>
      <c r="I248" s="39">
        <f t="shared" si="3"/>
        <v>3877.4277456647396</v>
      </c>
      <c r="J248" s="40">
        <f>I248*'vstupni data'!$B$21</f>
        <v>84527.924855491321</v>
      </c>
      <c r="K248" s="41">
        <v>100</v>
      </c>
      <c r="L248" s="42">
        <f>K248*(1+'vstupni data'!$G$10)</f>
        <v>130</v>
      </c>
      <c r="M248" s="42">
        <f>K248*(1+'vstupni data'!$G$4)</f>
        <v>50</v>
      </c>
    </row>
    <row r="249" spans="1:13" ht="18.899999999999999" customHeight="1" x14ac:dyDescent="0.3">
      <c r="A249" s="35">
        <v>247</v>
      </c>
      <c r="B249" s="36" t="s">
        <v>307</v>
      </c>
      <c r="C249" s="36">
        <v>50.6</v>
      </c>
      <c r="D249" s="36">
        <v>44.2</v>
      </c>
      <c r="E249" s="36">
        <v>6</v>
      </c>
      <c r="F249" s="37">
        <v>192119</v>
      </c>
      <c r="G249" s="36"/>
      <c r="H249" s="38">
        <f>F249*'vstupni data'!$B$21</f>
        <v>4188194.2</v>
      </c>
      <c r="I249" s="39">
        <f t="shared" si="3"/>
        <v>3796.8181818181815</v>
      </c>
      <c r="J249" s="40">
        <f>I249*'vstupni data'!$B$21</f>
        <v>82770.636363636353</v>
      </c>
      <c r="K249" s="41">
        <v>146.19999999999999</v>
      </c>
      <c r="L249" s="42">
        <f>K249*(1+'vstupni data'!$G$10)</f>
        <v>190.06</v>
      </c>
      <c r="M249" s="42">
        <f>K249*(1+'vstupni data'!$G$4)</f>
        <v>73.099999999999994</v>
      </c>
    </row>
    <row r="250" spans="1:13" ht="18.899999999999999" customHeight="1" x14ac:dyDescent="0.3">
      <c r="A250" s="35">
        <v>248</v>
      </c>
      <c r="B250" s="36" t="s">
        <v>308</v>
      </c>
      <c r="C250" s="36">
        <v>53.7</v>
      </c>
      <c r="D250" s="36">
        <v>46.3</v>
      </c>
      <c r="E250" s="36">
        <v>7.4</v>
      </c>
      <c r="F250" s="37">
        <v>200167</v>
      </c>
      <c r="G250" s="36"/>
      <c r="H250" s="38">
        <f>F250*'vstupni data'!$B$21</f>
        <v>4363640.6000000006</v>
      </c>
      <c r="I250" s="39">
        <f t="shared" si="3"/>
        <v>3727.504655493482</v>
      </c>
      <c r="J250" s="40">
        <f>I250*'vstupni data'!$B$21</f>
        <v>81259.601489757915</v>
      </c>
      <c r="K250" s="41">
        <v>146.19999999999999</v>
      </c>
      <c r="L250" s="42">
        <f>K250*(1+'vstupni data'!$G$10)</f>
        <v>190.06</v>
      </c>
      <c r="M250" s="42">
        <f>K250*(1+'vstupni data'!$G$4)</f>
        <v>73.099999999999994</v>
      </c>
    </row>
    <row r="251" spans="1:13" ht="18.899999999999999" customHeight="1" x14ac:dyDescent="0.3">
      <c r="A251" s="35">
        <v>249</v>
      </c>
      <c r="B251" s="36" t="s">
        <v>309</v>
      </c>
      <c r="C251" s="36">
        <v>34.6</v>
      </c>
      <c r="D251" s="36">
        <v>28.6</v>
      </c>
      <c r="E251" s="36">
        <v>6</v>
      </c>
      <c r="F251" s="37">
        <v>127155</v>
      </c>
      <c r="G251" s="36"/>
      <c r="H251" s="38">
        <f>F251*'vstupni data'!$B$21</f>
        <v>2771979</v>
      </c>
      <c r="I251" s="39">
        <f t="shared" si="3"/>
        <v>3675</v>
      </c>
      <c r="J251" s="40">
        <f>I251*'vstupni data'!$B$21</f>
        <v>80115</v>
      </c>
      <c r="K251" s="41">
        <v>100</v>
      </c>
      <c r="L251" s="42">
        <f>K251*(1+'vstupni data'!$G$10)</f>
        <v>130</v>
      </c>
      <c r="M251" s="42">
        <f>K251*(1+'vstupni data'!$G$4)</f>
        <v>50</v>
      </c>
    </row>
    <row r="252" spans="1:13" ht="18.899999999999999" customHeight="1" x14ac:dyDescent="0.3">
      <c r="A252" s="35">
        <v>250</v>
      </c>
      <c r="B252" s="36" t="s">
        <v>310</v>
      </c>
      <c r="C252" s="36">
        <v>34.200000000000003</v>
      </c>
      <c r="D252" s="36">
        <v>28.2</v>
      </c>
      <c r="E252" s="36">
        <v>6</v>
      </c>
      <c r="F252" s="37">
        <v>125685</v>
      </c>
      <c r="G252" s="36"/>
      <c r="H252" s="38">
        <f>F252*'vstupni data'!$B$21</f>
        <v>2739933</v>
      </c>
      <c r="I252" s="39">
        <f t="shared" si="3"/>
        <v>3674.9999999999995</v>
      </c>
      <c r="J252" s="40">
        <f>I252*'vstupni data'!$B$21</f>
        <v>80114.999999999985</v>
      </c>
      <c r="K252" s="41">
        <v>100</v>
      </c>
      <c r="L252" s="42">
        <f>K252*(1+'vstupni data'!$G$10)</f>
        <v>130</v>
      </c>
      <c r="M252" s="42">
        <f>K252*(1+'vstupni data'!$G$4)</f>
        <v>50</v>
      </c>
    </row>
    <row r="253" spans="1:13" ht="18.899999999999999" customHeight="1" x14ac:dyDescent="0.3">
      <c r="A253" s="35">
        <v>251</v>
      </c>
      <c r="B253" s="36" t="s">
        <v>311</v>
      </c>
      <c r="C253" s="36">
        <v>34.200000000000003</v>
      </c>
      <c r="D253" s="36">
        <v>28.2</v>
      </c>
      <c r="E253" s="36">
        <v>6</v>
      </c>
      <c r="F253" s="37">
        <v>125685</v>
      </c>
      <c r="G253" s="36"/>
      <c r="H253" s="38">
        <f>F253*'vstupni data'!$B$21</f>
        <v>2739933</v>
      </c>
      <c r="I253" s="39">
        <f t="shared" si="3"/>
        <v>3674.9999999999995</v>
      </c>
      <c r="J253" s="40">
        <f>I253*'vstupni data'!$B$21</f>
        <v>80114.999999999985</v>
      </c>
      <c r="K253" s="41">
        <v>100</v>
      </c>
      <c r="L253" s="42">
        <f>K253*(1+'vstupni data'!$G$10)</f>
        <v>130</v>
      </c>
      <c r="M253" s="42">
        <f>K253*(1+'vstupni data'!$G$4)</f>
        <v>50</v>
      </c>
    </row>
    <row r="254" spans="1:13" ht="18.899999999999999" customHeight="1" x14ac:dyDescent="0.3">
      <c r="A254" s="35">
        <v>252</v>
      </c>
      <c r="B254" s="36" t="s">
        <v>312</v>
      </c>
      <c r="C254" s="36">
        <v>34.6</v>
      </c>
      <c r="D254" s="36">
        <v>28.6</v>
      </c>
      <c r="E254" s="36">
        <v>6</v>
      </c>
      <c r="F254" s="37">
        <v>127155</v>
      </c>
      <c r="G254" s="36"/>
      <c r="H254" s="38">
        <f>F254*'vstupni data'!$B$21</f>
        <v>2771979</v>
      </c>
      <c r="I254" s="39">
        <f t="shared" si="3"/>
        <v>3675</v>
      </c>
      <c r="J254" s="40">
        <f>I254*'vstupni data'!$B$21</f>
        <v>80115</v>
      </c>
      <c r="K254" s="41">
        <v>100</v>
      </c>
      <c r="L254" s="42">
        <f>K254*(1+'vstupni data'!$G$10)</f>
        <v>130</v>
      </c>
      <c r="M254" s="42">
        <f>K254*(1+'vstupni data'!$G$4)</f>
        <v>50</v>
      </c>
    </row>
    <row r="255" spans="1:13" ht="18.899999999999999" customHeight="1" x14ac:dyDescent="0.3">
      <c r="A255" s="35">
        <v>253</v>
      </c>
      <c r="B255" s="36" t="s">
        <v>313</v>
      </c>
      <c r="C255" s="36">
        <v>34.200000000000003</v>
      </c>
      <c r="D255" s="36">
        <v>28.2</v>
      </c>
      <c r="E255" s="36">
        <v>6</v>
      </c>
      <c r="F255" s="37">
        <v>125685</v>
      </c>
      <c r="G255" s="36"/>
      <c r="H255" s="38">
        <f>F255*'vstupni data'!$B$21</f>
        <v>2739933</v>
      </c>
      <c r="I255" s="39">
        <f t="shared" si="3"/>
        <v>3674.9999999999995</v>
      </c>
      <c r="J255" s="40">
        <f>I255*'vstupni data'!$B$21</f>
        <v>80114.999999999985</v>
      </c>
      <c r="K255" s="41">
        <v>100</v>
      </c>
      <c r="L255" s="42">
        <f>K255*(1+'vstupni data'!$G$10)</f>
        <v>130</v>
      </c>
      <c r="M255" s="42">
        <f>K255*(1+'vstupni data'!$G$4)</f>
        <v>50</v>
      </c>
    </row>
    <row r="256" spans="1:13" ht="18.899999999999999" customHeight="1" x14ac:dyDescent="0.3">
      <c r="A256" s="35">
        <v>254</v>
      </c>
      <c r="B256" s="36" t="s">
        <v>314</v>
      </c>
      <c r="C256" s="36">
        <v>34.200000000000003</v>
      </c>
      <c r="D256" s="36">
        <v>28.2</v>
      </c>
      <c r="E256" s="36">
        <v>6</v>
      </c>
      <c r="F256" s="37">
        <v>125685</v>
      </c>
      <c r="G256" s="36"/>
      <c r="H256" s="38">
        <f>F256*'vstupni data'!$B$21</f>
        <v>2739933</v>
      </c>
      <c r="I256" s="39">
        <f t="shared" si="3"/>
        <v>3674.9999999999995</v>
      </c>
      <c r="J256" s="40">
        <f>I256*'vstupni data'!$B$21</f>
        <v>80114.999999999985</v>
      </c>
      <c r="K256" s="41">
        <v>100</v>
      </c>
      <c r="L256" s="42">
        <f>K256*(1+'vstupni data'!$G$10)</f>
        <v>130</v>
      </c>
      <c r="M256" s="42">
        <f>K256*(1+'vstupni data'!$G$4)</f>
        <v>50</v>
      </c>
    </row>
    <row r="257" spans="1:13" ht="18.899999999999999" customHeight="1" x14ac:dyDescent="0.3">
      <c r="A257" s="35">
        <v>255</v>
      </c>
      <c r="B257" s="36" t="s">
        <v>315</v>
      </c>
      <c r="C257" s="36">
        <v>34.6</v>
      </c>
      <c r="D257" s="36">
        <v>28.6</v>
      </c>
      <c r="E257" s="36">
        <v>6</v>
      </c>
      <c r="F257" s="37">
        <v>127155</v>
      </c>
      <c r="G257" s="36"/>
      <c r="H257" s="38">
        <f>F257*'vstupni data'!$B$21</f>
        <v>2771979</v>
      </c>
      <c r="I257" s="39">
        <f t="shared" si="3"/>
        <v>3675</v>
      </c>
      <c r="J257" s="40">
        <f>I257*'vstupni data'!$B$21</f>
        <v>80115</v>
      </c>
      <c r="K257" s="41">
        <v>100</v>
      </c>
      <c r="L257" s="42">
        <f>K257*(1+'vstupni data'!$G$10)</f>
        <v>130</v>
      </c>
      <c r="M257" s="42">
        <f>K257*(1+'vstupni data'!$G$4)</f>
        <v>50</v>
      </c>
    </row>
    <row r="258" spans="1:13" ht="18.899999999999999" customHeight="1" x14ac:dyDescent="0.3">
      <c r="A258" s="35">
        <v>256</v>
      </c>
      <c r="B258" s="36" t="s">
        <v>316</v>
      </c>
      <c r="C258" s="36">
        <v>51.6</v>
      </c>
      <c r="D258" s="36">
        <v>44.2</v>
      </c>
      <c r="E258" s="36">
        <v>7.4</v>
      </c>
      <c r="F258" s="37">
        <v>192339</v>
      </c>
      <c r="G258" s="36"/>
      <c r="H258" s="38">
        <f>F258*'vstupni data'!$B$21</f>
        <v>4192990.2</v>
      </c>
      <c r="I258" s="39">
        <f t="shared" si="3"/>
        <v>3727.5</v>
      </c>
      <c r="J258" s="40">
        <f>I258*'vstupni data'!$B$21</f>
        <v>81259.5</v>
      </c>
      <c r="K258" s="41">
        <v>146.19999999999999</v>
      </c>
      <c r="L258" s="42">
        <f>K258*(1+'vstupni data'!$G$10)</f>
        <v>190.06</v>
      </c>
      <c r="M258" s="42">
        <f>K258*(1+'vstupni data'!$G$4)</f>
        <v>73.099999999999994</v>
      </c>
    </row>
    <row r="259" spans="1:13" ht="18.899999999999999" customHeight="1" x14ac:dyDescent="0.3">
      <c r="A259" s="35">
        <v>257</v>
      </c>
      <c r="B259" s="36" t="s">
        <v>317</v>
      </c>
      <c r="C259" s="36">
        <v>39.5</v>
      </c>
      <c r="D259" s="36">
        <v>35.1</v>
      </c>
      <c r="E259" s="36">
        <v>4.4000000000000004</v>
      </c>
      <c r="F259" s="37">
        <v>143089</v>
      </c>
      <c r="G259" s="36"/>
      <c r="H259" s="38">
        <f>F259*'vstupni data'!$B$21</f>
        <v>3119340.2</v>
      </c>
      <c r="I259" s="39">
        <f t="shared" si="3"/>
        <v>3622.506329113924</v>
      </c>
      <c r="J259" s="40">
        <f>I259*'vstupni data'!$B$21</f>
        <v>78970.637974683545</v>
      </c>
      <c r="K259" s="41">
        <v>107.7</v>
      </c>
      <c r="L259" s="42">
        <f>K259*(1+'vstupni data'!$G$10)</f>
        <v>140.01000000000002</v>
      </c>
      <c r="M259" s="42">
        <f>K259*(1+'vstupni data'!$G$4)</f>
        <v>53.85</v>
      </c>
    </row>
    <row r="260" spans="1:13" ht="18.899999999999999" customHeight="1" x14ac:dyDescent="0.3">
      <c r="A260" s="35">
        <v>258</v>
      </c>
      <c r="B260" s="36" t="s">
        <v>318</v>
      </c>
      <c r="C260" s="36">
        <v>53.7</v>
      </c>
      <c r="D260" s="36">
        <v>46.3</v>
      </c>
      <c r="E260" s="36">
        <v>7.4</v>
      </c>
      <c r="F260" s="37">
        <v>202986</v>
      </c>
      <c r="G260" s="36"/>
      <c r="H260" s="38">
        <f>F260*'vstupni data'!$B$21</f>
        <v>4425094.8</v>
      </c>
      <c r="I260" s="39">
        <f t="shared" ref="I260:I323" si="4">F260/C260</f>
        <v>3780</v>
      </c>
      <c r="J260" s="40">
        <f>I260*'vstupni data'!$B$21</f>
        <v>82404</v>
      </c>
      <c r="K260" s="41">
        <v>146.19999999999999</v>
      </c>
      <c r="L260" s="42">
        <f>K260*(1+'vstupni data'!$G$10)</f>
        <v>190.06</v>
      </c>
      <c r="M260" s="42">
        <f>K260*(1+'vstupni data'!$G$4)</f>
        <v>73.099999999999994</v>
      </c>
    </row>
    <row r="261" spans="1:13" ht="18.899999999999999" customHeight="1" x14ac:dyDescent="0.3">
      <c r="A261" s="35">
        <v>259</v>
      </c>
      <c r="B261" s="36" t="s">
        <v>319</v>
      </c>
      <c r="C261" s="36">
        <v>34.6</v>
      </c>
      <c r="D261" s="36">
        <v>28.6</v>
      </c>
      <c r="E261" s="36">
        <v>6</v>
      </c>
      <c r="F261" s="37">
        <v>128972</v>
      </c>
      <c r="G261" s="36"/>
      <c r="H261" s="38">
        <f>F261*'vstupni data'!$B$21</f>
        <v>2811589.6</v>
      </c>
      <c r="I261" s="39">
        <f t="shared" si="4"/>
        <v>3727.5144508670519</v>
      </c>
      <c r="J261" s="40">
        <f>I261*'vstupni data'!$B$21</f>
        <v>81259.815028901736</v>
      </c>
      <c r="K261" s="41">
        <v>100</v>
      </c>
      <c r="L261" s="42">
        <f>K261*(1+'vstupni data'!$G$10)</f>
        <v>130</v>
      </c>
      <c r="M261" s="42">
        <f>K261*(1+'vstupni data'!$G$4)</f>
        <v>50</v>
      </c>
    </row>
    <row r="262" spans="1:13" ht="18.899999999999999" customHeight="1" x14ac:dyDescent="0.3">
      <c r="A262" s="35">
        <v>260</v>
      </c>
      <c r="B262" s="36" t="s">
        <v>320</v>
      </c>
      <c r="C262" s="36">
        <v>34.200000000000003</v>
      </c>
      <c r="D262" s="36">
        <v>28.2</v>
      </c>
      <c r="E262" s="36">
        <v>6</v>
      </c>
      <c r="F262" s="37">
        <v>127481</v>
      </c>
      <c r="G262" s="36"/>
      <c r="H262" s="38">
        <f>F262*'vstupni data'!$B$21</f>
        <v>2779085.8000000003</v>
      </c>
      <c r="I262" s="39">
        <f t="shared" si="4"/>
        <v>3727.5146198830407</v>
      </c>
      <c r="J262" s="40">
        <f>I262*'vstupni data'!$B$21</f>
        <v>81259.818713450295</v>
      </c>
      <c r="K262" s="41">
        <v>100</v>
      </c>
      <c r="L262" s="42">
        <f>K262*(1+'vstupni data'!$G$10)</f>
        <v>130</v>
      </c>
      <c r="M262" s="42">
        <f>K262*(1+'vstupni data'!$G$4)</f>
        <v>50</v>
      </c>
    </row>
    <row r="263" spans="1:13" ht="18.899999999999999" customHeight="1" x14ac:dyDescent="0.3">
      <c r="A263" s="35">
        <v>261</v>
      </c>
      <c r="B263" s="36" t="s">
        <v>321</v>
      </c>
      <c r="C263" s="36">
        <v>34.200000000000003</v>
      </c>
      <c r="D263" s="36">
        <v>28.2</v>
      </c>
      <c r="E263" s="36">
        <v>6</v>
      </c>
      <c r="F263" s="37">
        <v>127481</v>
      </c>
      <c r="G263" s="36"/>
      <c r="H263" s="38">
        <f>F263*'vstupni data'!$B$21</f>
        <v>2779085.8000000003</v>
      </c>
      <c r="I263" s="39">
        <f t="shared" si="4"/>
        <v>3727.5146198830407</v>
      </c>
      <c r="J263" s="40">
        <f>I263*'vstupni data'!$B$21</f>
        <v>81259.818713450295</v>
      </c>
      <c r="K263" s="41">
        <v>100</v>
      </c>
      <c r="L263" s="42">
        <f>K263*(1+'vstupni data'!$G$10)</f>
        <v>130</v>
      </c>
      <c r="M263" s="42">
        <f>K263*(1+'vstupni data'!$G$4)</f>
        <v>50</v>
      </c>
    </row>
    <row r="264" spans="1:13" ht="18.899999999999999" customHeight="1" x14ac:dyDescent="0.3">
      <c r="A264" s="35">
        <v>262</v>
      </c>
      <c r="B264" s="36" t="s">
        <v>322</v>
      </c>
      <c r="C264" s="36">
        <v>34.6</v>
      </c>
      <c r="D264" s="36">
        <v>28.6</v>
      </c>
      <c r="E264" s="36">
        <v>6</v>
      </c>
      <c r="F264" s="37">
        <v>128972</v>
      </c>
      <c r="G264" s="36"/>
      <c r="H264" s="38">
        <f>F264*'vstupni data'!$B$21</f>
        <v>2811589.6</v>
      </c>
      <c r="I264" s="39">
        <f t="shared" si="4"/>
        <v>3727.5144508670519</v>
      </c>
      <c r="J264" s="40">
        <f>I264*'vstupni data'!$B$21</f>
        <v>81259.815028901736</v>
      </c>
      <c r="K264" s="41">
        <v>100</v>
      </c>
      <c r="L264" s="42">
        <f>K264*(1+'vstupni data'!$G$10)</f>
        <v>130</v>
      </c>
      <c r="M264" s="42">
        <f>K264*(1+'vstupni data'!$G$4)</f>
        <v>50</v>
      </c>
    </row>
    <row r="265" spans="1:13" ht="18.899999999999999" customHeight="1" x14ac:dyDescent="0.3">
      <c r="A265" s="35">
        <v>263</v>
      </c>
      <c r="B265" s="36" t="s">
        <v>323</v>
      </c>
      <c r="C265" s="36">
        <v>34.200000000000003</v>
      </c>
      <c r="D265" s="36">
        <v>28.2</v>
      </c>
      <c r="E265" s="36">
        <v>6</v>
      </c>
      <c r="F265" s="37">
        <v>127481</v>
      </c>
      <c r="G265" s="36"/>
      <c r="H265" s="38">
        <f>F265*'vstupni data'!$B$21</f>
        <v>2779085.8000000003</v>
      </c>
      <c r="I265" s="39">
        <f t="shared" si="4"/>
        <v>3727.5146198830407</v>
      </c>
      <c r="J265" s="40">
        <f>I265*'vstupni data'!$B$21</f>
        <v>81259.818713450295</v>
      </c>
      <c r="K265" s="41">
        <v>100</v>
      </c>
      <c r="L265" s="42">
        <f>K265*(1+'vstupni data'!$G$10)</f>
        <v>130</v>
      </c>
      <c r="M265" s="42">
        <f>K265*(1+'vstupni data'!$G$4)</f>
        <v>50</v>
      </c>
    </row>
    <row r="266" spans="1:13" ht="18.899999999999999" customHeight="1" x14ac:dyDescent="0.3">
      <c r="A266" s="35">
        <v>264</v>
      </c>
      <c r="B266" s="36" t="s">
        <v>324</v>
      </c>
      <c r="C266" s="36">
        <v>34.200000000000003</v>
      </c>
      <c r="D266" s="36">
        <v>28.2</v>
      </c>
      <c r="E266" s="36">
        <v>6</v>
      </c>
      <c r="F266" s="37">
        <v>127481</v>
      </c>
      <c r="G266" s="36"/>
      <c r="H266" s="38">
        <f>F266*'vstupni data'!$B$21</f>
        <v>2779085.8000000003</v>
      </c>
      <c r="I266" s="39">
        <f t="shared" si="4"/>
        <v>3727.5146198830407</v>
      </c>
      <c r="J266" s="40">
        <f>I266*'vstupni data'!$B$21</f>
        <v>81259.818713450295</v>
      </c>
      <c r="K266" s="41">
        <v>100</v>
      </c>
      <c r="L266" s="42">
        <f>K266*(1+'vstupni data'!$G$10)</f>
        <v>130</v>
      </c>
      <c r="M266" s="42">
        <f>K266*(1+'vstupni data'!$G$4)</f>
        <v>50</v>
      </c>
    </row>
    <row r="267" spans="1:13" ht="18.899999999999999" customHeight="1" x14ac:dyDescent="0.3">
      <c r="A267" s="35">
        <v>265</v>
      </c>
      <c r="B267" s="36" t="s">
        <v>325</v>
      </c>
      <c r="C267" s="36">
        <v>34.6</v>
      </c>
      <c r="D267" s="36">
        <v>28.6</v>
      </c>
      <c r="E267" s="36">
        <v>6</v>
      </c>
      <c r="F267" s="37">
        <v>128972</v>
      </c>
      <c r="G267" s="36"/>
      <c r="H267" s="38">
        <f>F267*'vstupni data'!$B$21</f>
        <v>2811589.6</v>
      </c>
      <c r="I267" s="39">
        <f t="shared" si="4"/>
        <v>3727.5144508670519</v>
      </c>
      <c r="J267" s="40">
        <f>I267*'vstupni data'!$B$21</f>
        <v>81259.815028901736</v>
      </c>
      <c r="K267" s="41">
        <v>100</v>
      </c>
      <c r="L267" s="42">
        <f>K267*(1+'vstupni data'!$G$10)</f>
        <v>130</v>
      </c>
      <c r="M267" s="42">
        <f>K267*(1+'vstupni data'!$G$4)</f>
        <v>50</v>
      </c>
    </row>
    <row r="268" spans="1:13" ht="18.899999999999999" customHeight="1" x14ac:dyDescent="0.3">
      <c r="A268" s="35">
        <v>266</v>
      </c>
      <c r="B268" s="36" t="s">
        <v>326</v>
      </c>
      <c r="C268" s="36">
        <v>51.6</v>
      </c>
      <c r="D268" s="36">
        <v>44.2</v>
      </c>
      <c r="E268" s="36">
        <v>7.4</v>
      </c>
      <c r="F268" s="37">
        <v>195048</v>
      </c>
      <c r="G268" s="36"/>
      <c r="H268" s="38">
        <f>F268*'vstupni data'!$B$21</f>
        <v>4252046.4000000004</v>
      </c>
      <c r="I268" s="39">
        <f t="shared" si="4"/>
        <v>3780</v>
      </c>
      <c r="J268" s="40">
        <f>I268*'vstupni data'!$B$21</f>
        <v>82404</v>
      </c>
      <c r="K268" s="41">
        <v>146.19999999999999</v>
      </c>
      <c r="L268" s="42">
        <f>K268*(1+'vstupni data'!$G$10)</f>
        <v>190.06</v>
      </c>
      <c r="M268" s="42">
        <f>K268*(1+'vstupni data'!$G$4)</f>
        <v>73.099999999999994</v>
      </c>
    </row>
    <row r="269" spans="1:13" ht="18.899999999999999" customHeight="1" x14ac:dyDescent="0.3">
      <c r="A269" s="35">
        <v>267</v>
      </c>
      <c r="B269" s="36" t="s">
        <v>327</v>
      </c>
      <c r="C269" s="36">
        <v>39.5</v>
      </c>
      <c r="D269" s="36">
        <v>35.1</v>
      </c>
      <c r="E269" s="36">
        <v>4.4000000000000004</v>
      </c>
      <c r="F269" s="37">
        <v>145163</v>
      </c>
      <c r="G269" s="36"/>
      <c r="H269" s="38">
        <f>F269*'vstupni data'!$B$21</f>
        <v>3164553.4</v>
      </c>
      <c r="I269" s="39">
        <f t="shared" si="4"/>
        <v>3675.0126582278481</v>
      </c>
      <c r="J269" s="40">
        <f>I269*'vstupni data'!$B$21</f>
        <v>80115.275949367089</v>
      </c>
      <c r="K269" s="41">
        <v>107.7</v>
      </c>
      <c r="L269" s="42">
        <f>K269*(1+'vstupni data'!$G$10)</f>
        <v>140.01000000000002</v>
      </c>
      <c r="M269" s="42">
        <f>K269*(1+'vstupni data'!$G$4)</f>
        <v>53.85</v>
      </c>
    </row>
    <row r="270" spans="1:13" ht="18.899999999999999" customHeight="1" x14ac:dyDescent="0.3">
      <c r="A270" s="35">
        <v>268</v>
      </c>
      <c r="B270" s="36" t="s">
        <v>328</v>
      </c>
      <c r="C270" s="36">
        <v>53.7</v>
      </c>
      <c r="D270" s="36">
        <v>46.3</v>
      </c>
      <c r="E270" s="36">
        <v>7.4</v>
      </c>
      <c r="F270" s="37">
        <v>208625</v>
      </c>
      <c r="G270" s="36"/>
      <c r="H270" s="38">
        <f>F270*'vstupni data'!$B$21</f>
        <v>4548025</v>
      </c>
      <c r="I270" s="39">
        <f t="shared" si="4"/>
        <v>3885.0093109869645</v>
      </c>
      <c r="J270" s="40">
        <f>I270*'vstupni data'!$B$21</f>
        <v>84693.202979515831</v>
      </c>
      <c r="K270" s="41">
        <v>146.19999999999999</v>
      </c>
      <c r="L270" s="42">
        <f>K270*(1+'vstupni data'!$G$10)</f>
        <v>190.06</v>
      </c>
      <c r="M270" s="42">
        <f>K270*(1+'vstupni data'!$G$4)</f>
        <v>73.099999999999994</v>
      </c>
    </row>
    <row r="271" spans="1:13" ht="18.899999999999999" customHeight="1" x14ac:dyDescent="0.3">
      <c r="A271" s="35">
        <v>269</v>
      </c>
      <c r="B271" s="36" t="s">
        <v>329</v>
      </c>
      <c r="C271" s="36">
        <v>34.6</v>
      </c>
      <c r="D271" s="36">
        <v>28.6</v>
      </c>
      <c r="E271" s="36">
        <v>6</v>
      </c>
      <c r="F271" s="37">
        <v>132605</v>
      </c>
      <c r="G271" s="36"/>
      <c r="H271" s="38">
        <f>F271*'vstupni data'!$B$21</f>
        <v>2890789</v>
      </c>
      <c r="I271" s="39">
        <f t="shared" si="4"/>
        <v>3832.5144508670519</v>
      </c>
      <c r="J271" s="40">
        <f>I271*'vstupni data'!$B$21</f>
        <v>83548.815028901736</v>
      </c>
      <c r="K271" s="41">
        <v>100</v>
      </c>
      <c r="L271" s="42">
        <f>K271*(1+'vstupni data'!$G$10)</f>
        <v>130</v>
      </c>
      <c r="M271" s="42">
        <f>K271*(1+'vstupni data'!$G$4)</f>
        <v>50</v>
      </c>
    </row>
    <row r="272" spans="1:13" ht="18.899999999999999" customHeight="1" x14ac:dyDescent="0.3">
      <c r="A272" s="35">
        <v>270</v>
      </c>
      <c r="B272" s="36" t="s">
        <v>330</v>
      </c>
      <c r="C272" s="36">
        <v>34.200000000000003</v>
      </c>
      <c r="D272" s="36">
        <v>28.2</v>
      </c>
      <c r="E272" s="36">
        <v>6</v>
      </c>
      <c r="F272" s="37">
        <v>131072</v>
      </c>
      <c r="G272" s="36"/>
      <c r="H272" s="38">
        <f>F272*'vstupni data'!$B$21</f>
        <v>2857369.6000000001</v>
      </c>
      <c r="I272" s="39">
        <f t="shared" si="4"/>
        <v>3832.5146198830407</v>
      </c>
      <c r="J272" s="40">
        <f>I272*'vstupni data'!$B$21</f>
        <v>83548.818713450295</v>
      </c>
      <c r="K272" s="41">
        <v>100</v>
      </c>
      <c r="L272" s="42">
        <f>K272*(1+'vstupni data'!$G$10)</f>
        <v>130</v>
      </c>
      <c r="M272" s="42">
        <f>K272*(1+'vstupni data'!$G$4)</f>
        <v>50</v>
      </c>
    </row>
    <row r="273" spans="1:13" ht="18.899999999999999" customHeight="1" x14ac:dyDescent="0.3">
      <c r="A273" s="35">
        <v>271</v>
      </c>
      <c r="B273" s="36" t="s">
        <v>331</v>
      </c>
      <c r="C273" s="36">
        <v>34.200000000000003</v>
      </c>
      <c r="D273" s="36">
        <v>28.2</v>
      </c>
      <c r="E273" s="36">
        <v>6</v>
      </c>
      <c r="F273" s="37">
        <v>131072</v>
      </c>
      <c r="G273" s="36"/>
      <c r="H273" s="38">
        <f>F273*'vstupni data'!$B$21</f>
        <v>2857369.6000000001</v>
      </c>
      <c r="I273" s="39">
        <f t="shared" si="4"/>
        <v>3832.5146198830407</v>
      </c>
      <c r="J273" s="40">
        <f>I273*'vstupni data'!$B$21</f>
        <v>83548.818713450295</v>
      </c>
      <c r="K273" s="41">
        <v>100</v>
      </c>
      <c r="L273" s="42">
        <f>K273*(1+'vstupni data'!$G$10)</f>
        <v>130</v>
      </c>
      <c r="M273" s="42">
        <f>K273*(1+'vstupni data'!$G$4)</f>
        <v>50</v>
      </c>
    </row>
    <row r="274" spans="1:13" ht="18.899999999999999" customHeight="1" x14ac:dyDescent="0.3">
      <c r="A274" s="35">
        <v>272</v>
      </c>
      <c r="B274" s="36" t="s">
        <v>332</v>
      </c>
      <c r="C274" s="36">
        <v>34.6</v>
      </c>
      <c r="D274" s="36">
        <v>28.6</v>
      </c>
      <c r="E274" s="36">
        <v>6</v>
      </c>
      <c r="F274" s="37">
        <v>132605</v>
      </c>
      <c r="G274" s="36"/>
      <c r="H274" s="38">
        <f>F274*'vstupni data'!$B$21</f>
        <v>2890789</v>
      </c>
      <c r="I274" s="39">
        <f t="shared" si="4"/>
        <v>3832.5144508670519</v>
      </c>
      <c r="J274" s="40">
        <f>I274*'vstupni data'!$B$21</f>
        <v>83548.815028901736</v>
      </c>
      <c r="K274" s="41">
        <v>100</v>
      </c>
      <c r="L274" s="42">
        <f>K274*(1+'vstupni data'!$G$10)</f>
        <v>130</v>
      </c>
      <c r="M274" s="42">
        <f>K274*(1+'vstupni data'!$G$4)</f>
        <v>50</v>
      </c>
    </row>
    <row r="275" spans="1:13" ht="18.899999999999999" customHeight="1" x14ac:dyDescent="0.3">
      <c r="A275" s="35">
        <v>273</v>
      </c>
      <c r="B275" s="36" t="s">
        <v>333</v>
      </c>
      <c r="C275" s="36">
        <v>34.200000000000003</v>
      </c>
      <c r="D275" s="36">
        <v>28.2</v>
      </c>
      <c r="E275" s="36">
        <v>6</v>
      </c>
      <c r="F275" s="37">
        <v>131072</v>
      </c>
      <c r="G275" s="36"/>
      <c r="H275" s="38">
        <f>F275*'vstupni data'!$B$21</f>
        <v>2857369.6000000001</v>
      </c>
      <c r="I275" s="39">
        <f t="shared" si="4"/>
        <v>3832.5146198830407</v>
      </c>
      <c r="J275" s="40">
        <f>I275*'vstupni data'!$B$21</f>
        <v>83548.818713450295</v>
      </c>
      <c r="K275" s="41">
        <v>100</v>
      </c>
      <c r="L275" s="42">
        <f>K275*(1+'vstupni data'!$G$10)</f>
        <v>130</v>
      </c>
      <c r="M275" s="42">
        <f>K275*(1+'vstupni data'!$G$4)</f>
        <v>50</v>
      </c>
    </row>
    <row r="276" spans="1:13" ht="18.899999999999999" customHeight="1" x14ac:dyDescent="0.3">
      <c r="A276" s="35">
        <v>274</v>
      </c>
      <c r="B276" s="36" t="s">
        <v>334</v>
      </c>
      <c r="C276" s="36">
        <v>34.200000000000003</v>
      </c>
      <c r="D276" s="36">
        <v>28.2</v>
      </c>
      <c r="E276" s="36">
        <v>6</v>
      </c>
      <c r="F276" s="37">
        <v>131072</v>
      </c>
      <c r="G276" s="36"/>
      <c r="H276" s="38">
        <f>F276*'vstupni data'!$B$21</f>
        <v>2857369.6000000001</v>
      </c>
      <c r="I276" s="39">
        <f t="shared" si="4"/>
        <v>3832.5146198830407</v>
      </c>
      <c r="J276" s="40">
        <f>I276*'vstupni data'!$B$21</f>
        <v>83548.818713450295</v>
      </c>
      <c r="K276" s="41">
        <v>100</v>
      </c>
      <c r="L276" s="42">
        <f>K276*(1+'vstupni data'!$G$10)</f>
        <v>130</v>
      </c>
      <c r="M276" s="42">
        <f>K276*(1+'vstupni data'!$G$4)</f>
        <v>50</v>
      </c>
    </row>
    <row r="277" spans="1:13" ht="18.899999999999999" customHeight="1" x14ac:dyDescent="0.3">
      <c r="A277" s="35">
        <v>275</v>
      </c>
      <c r="B277" s="36" t="s">
        <v>335</v>
      </c>
      <c r="C277" s="36">
        <v>34.6</v>
      </c>
      <c r="D277" s="36">
        <v>28.6</v>
      </c>
      <c r="E277" s="36">
        <v>6</v>
      </c>
      <c r="F277" s="37">
        <v>132605</v>
      </c>
      <c r="G277" s="36"/>
      <c r="H277" s="38">
        <f>F277*'vstupni data'!$B$21</f>
        <v>2890789</v>
      </c>
      <c r="I277" s="39">
        <f t="shared" si="4"/>
        <v>3832.5144508670519</v>
      </c>
      <c r="J277" s="40">
        <f>I277*'vstupni data'!$B$21</f>
        <v>83548.815028901736</v>
      </c>
      <c r="K277" s="41">
        <v>100</v>
      </c>
      <c r="L277" s="42">
        <f>K277*(1+'vstupni data'!$G$10)</f>
        <v>130</v>
      </c>
      <c r="M277" s="42">
        <f>K277*(1+'vstupni data'!$G$4)</f>
        <v>50</v>
      </c>
    </row>
    <row r="278" spans="1:13" ht="18.899999999999999" customHeight="1" x14ac:dyDescent="0.3">
      <c r="A278" s="35">
        <v>276</v>
      </c>
      <c r="B278" s="36" t="s">
        <v>336</v>
      </c>
      <c r="C278" s="36">
        <v>51.6</v>
      </c>
      <c r="D278" s="36">
        <v>44.2</v>
      </c>
      <c r="E278" s="36">
        <v>7.4</v>
      </c>
      <c r="F278" s="37">
        <v>200466</v>
      </c>
      <c r="G278" s="36"/>
      <c r="H278" s="38">
        <f>F278*'vstupni data'!$B$21</f>
        <v>4370158.8</v>
      </c>
      <c r="I278" s="39">
        <f t="shared" si="4"/>
        <v>3885</v>
      </c>
      <c r="J278" s="40">
        <f>I278*'vstupni data'!$B$21</f>
        <v>84693</v>
      </c>
      <c r="K278" s="41">
        <v>146.19999999999999</v>
      </c>
      <c r="L278" s="42">
        <f>K278*(1+'vstupni data'!$G$10)</f>
        <v>190.06</v>
      </c>
      <c r="M278" s="42">
        <f>K278*(1+'vstupni data'!$G$4)</f>
        <v>73.099999999999994</v>
      </c>
    </row>
    <row r="279" spans="1:13" ht="18.899999999999999" customHeight="1" x14ac:dyDescent="0.3">
      <c r="A279" s="35">
        <v>277</v>
      </c>
      <c r="B279" s="36" t="s">
        <v>337</v>
      </c>
      <c r="C279" s="36">
        <v>39.5</v>
      </c>
      <c r="D279" s="36">
        <v>35.1</v>
      </c>
      <c r="E279" s="36">
        <v>4.4000000000000004</v>
      </c>
      <c r="F279" s="37">
        <v>149310</v>
      </c>
      <c r="G279" s="36"/>
      <c r="H279" s="38">
        <f>F279*'vstupni data'!$B$21</f>
        <v>3254958</v>
      </c>
      <c r="I279" s="39">
        <f t="shared" si="4"/>
        <v>3780</v>
      </c>
      <c r="J279" s="40">
        <f>I279*'vstupni data'!$B$21</f>
        <v>82404</v>
      </c>
      <c r="K279" s="41">
        <v>107.7</v>
      </c>
      <c r="L279" s="42">
        <f>K279*(1+'vstupni data'!$G$10)</f>
        <v>140.01000000000002</v>
      </c>
      <c r="M279" s="42">
        <f>K279*(1+'vstupni data'!$G$4)</f>
        <v>53.85</v>
      </c>
    </row>
    <row r="280" spans="1:13" ht="18.899999999999999" customHeight="1" x14ac:dyDescent="0.3">
      <c r="A280" s="35">
        <v>278</v>
      </c>
      <c r="B280" s="36" t="s">
        <v>338</v>
      </c>
      <c r="C280" s="36">
        <v>53.7</v>
      </c>
      <c r="D280" s="36">
        <v>46.3</v>
      </c>
      <c r="E280" s="36">
        <v>7.4</v>
      </c>
      <c r="F280" s="37">
        <v>211444</v>
      </c>
      <c r="G280" s="36"/>
      <c r="H280" s="38">
        <f>F280*'vstupni data'!$B$21</f>
        <v>4609479.2</v>
      </c>
      <c r="I280" s="39">
        <f t="shared" si="4"/>
        <v>3937.504655493482</v>
      </c>
      <c r="J280" s="40">
        <f>I280*'vstupni data'!$B$21</f>
        <v>85837.601489757915</v>
      </c>
      <c r="K280" s="41">
        <v>146.19999999999999</v>
      </c>
      <c r="L280" s="42">
        <f>K280*(1+'vstupni data'!$G$10)</f>
        <v>190.06</v>
      </c>
      <c r="M280" s="42">
        <f>K280*(1+'vstupni data'!$G$4)</f>
        <v>73.099999999999994</v>
      </c>
    </row>
    <row r="281" spans="1:13" ht="18.899999999999999" customHeight="1" x14ac:dyDescent="0.3">
      <c r="A281" s="35">
        <v>279</v>
      </c>
      <c r="B281" s="36" t="s">
        <v>339</v>
      </c>
      <c r="C281" s="36">
        <v>34.6</v>
      </c>
      <c r="D281" s="36">
        <v>28.6</v>
      </c>
      <c r="E281" s="36">
        <v>6</v>
      </c>
      <c r="F281" s="37">
        <v>134421</v>
      </c>
      <c r="G281" s="36"/>
      <c r="H281" s="38">
        <f>F281*'vstupni data'!$B$21</f>
        <v>2930377.8000000003</v>
      </c>
      <c r="I281" s="39">
        <f t="shared" si="4"/>
        <v>3885</v>
      </c>
      <c r="J281" s="40">
        <f>I281*'vstupni data'!$B$21</f>
        <v>84693</v>
      </c>
      <c r="K281" s="41">
        <v>100</v>
      </c>
      <c r="L281" s="42">
        <f>K281*(1+'vstupni data'!$G$10)</f>
        <v>130</v>
      </c>
      <c r="M281" s="42">
        <f>K281*(1+'vstupni data'!$G$4)</f>
        <v>50</v>
      </c>
    </row>
    <row r="282" spans="1:13" ht="18.899999999999999" customHeight="1" x14ac:dyDescent="0.3">
      <c r="A282" s="35">
        <v>280</v>
      </c>
      <c r="B282" s="36" t="s">
        <v>340</v>
      </c>
      <c r="C282" s="36">
        <v>34.200000000000003</v>
      </c>
      <c r="D282" s="36">
        <v>28.2</v>
      </c>
      <c r="E282" s="36">
        <v>6</v>
      </c>
      <c r="F282" s="37">
        <v>132867</v>
      </c>
      <c r="G282" s="36"/>
      <c r="H282" s="38">
        <f>F282*'vstupni data'!$B$21</f>
        <v>2896500.6</v>
      </c>
      <c r="I282" s="39">
        <f t="shared" si="4"/>
        <v>3884.9999999999995</v>
      </c>
      <c r="J282" s="40">
        <f>I282*'vstupni data'!$B$21</f>
        <v>84693</v>
      </c>
      <c r="K282" s="41">
        <v>100</v>
      </c>
      <c r="L282" s="42">
        <f>K282*(1+'vstupni data'!$G$10)</f>
        <v>130</v>
      </c>
      <c r="M282" s="42">
        <f>K282*(1+'vstupni data'!$G$4)</f>
        <v>50</v>
      </c>
    </row>
    <row r="283" spans="1:13" ht="18.899999999999999" customHeight="1" x14ac:dyDescent="0.3">
      <c r="A283" s="35">
        <v>281</v>
      </c>
      <c r="B283" s="36" t="s">
        <v>341</v>
      </c>
      <c r="C283" s="36">
        <v>34.200000000000003</v>
      </c>
      <c r="D283" s="36">
        <v>28.2</v>
      </c>
      <c r="E283" s="36">
        <v>6</v>
      </c>
      <c r="F283" s="37">
        <v>132867</v>
      </c>
      <c r="G283" s="36"/>
      <c r="H283" s="38">
        <f>F283*'vstupni data'!$B$21</f>
        <v>2896500.6</v>
      </c>
      <c r="I283" s="39">
        <f t="shared" si="4"/>
        <v>3884.9999999999995</v>
      </c>
      <c r="J283" s="40">
        <f>I283*'vstupni data'!$B$21</f>
        <v>84693</v>
      </c>
      <c r="K283" s="41">
        <v>100</v>
      </c>
      <c r="L283" s="42">
        <f>K283*(1+'vstupni data'!$G$10)</f>
        <v>130</v>
      </c>
      <c r="M283" s="42">
        <f>K283*(1+'vstupni data'!$G$4)</f>
        <v>50</v>
      </c>
    </row>
    <row r="284" spans="1:13" ht="18.899999999999999" customHeight="1" x14ac:dyDescent="0.3">
      <c r="A284" s="35">
        <v>282</v>
      </c>
      <c r="B284" s="36" t="s">
        <v>342</v>
      </c>
      <c r="C284" s="36">
        <v>34.6</v>
      </c>
      <c r="D284" s="36">
        <v>28.6</v>
      </c>
      <c r="E284" s="36">
        <v>6</v>
      </c>
      <c r="F284" s="37">
        <v>134421</v>
      </c>
      <c r="G284" s="36"/>
      <c r="H284" s="38">
        <f>F284*'vstupni data'!$B$21</f>
        <v>2930377.8000000003</v>
      </c>
      <c r="I284" s="39">
        <f t="shared" si="4"/>
        <v>3885</v>
      </c>
      <c r="J284" s="40">
        <f>I284*'vstupni data'!$B$21</f>
        <v>84693</v>
      </c>
      <c r="K284" s="41">
        <v>100</v>
      </c>
      <c r="L284" s="42">
        <f>K284*(1+'vstupni data'!$G$10)</f>
        <v>130</v>
      </c>
      <c r="M284" s="42">
        <f>K284*(1+'vstupni data'!$G$4)</f>
        <v>50</v>
      </c>
    </row>
    <row r="285" spans="1:13" ht="18.899999999999999" customHeight="1" x14ac:dyDescent="0.3">
      <c r="A285" s="35">
        <v>283</v>
      </c>
      <c r="B285" s="36" t="s">
        <v>343</v>
      </c>
      <c r="C285" s="36">
        <v>34.200000000000003</v>
      </c>
      <c r="D285" s="36">
        <v>28.2</v>
      </c>
      <c r="E285" s="36">
        <v>6</v>
      </c>
      <c r="F285" s="37">
        <v>132867</v>
      </c>
      <c r="G285" s="36"/>
      <c r="H285" s="38">
        <f>F285*'vstupni data'!$B$21</f>
        <v>2896500.6</v>
      </c>
      <c r="I285" s="39">
        <f t="shared" si="4"/>
        <v>3884.9999999999995</v>
      </c>
      <c r="J285" s="40">
        <f>I285*'vstupni data'!$B$21</f>
        <v>84693</v>
      </c>
      <c r="K285" s="41">
        <v>100</v>
      </c>
      <c r="L285" s="42">
        <f>K285*(1+'vstupni data'!$G$10)</f>
        <v>130</v>
      </c>
      <c r="M285" s="42">
        <f>K285*(1+'vstupni data'!$G$4)</f>
        <v>50</v>
      </c>
    </row>
    <row r="286" spans="1:13" ht="18.899999999999999" customHeight="1" x14ac:dyDescent="0.3">
      <c r="A286" s="35">
        <v>284</v>
      </c>
      <c r="B286" s="36" t="s">
        <v>344</v>
      </c>
      <c r="C286" s="36">
        <v>34.200000000000003</v>
      </c>
      <c r="D286" s="36">
        <v>28.2</v>
      </c>
      <c r="E286" s="36">
        <v>6</v>
      </c>
      <c r="F286" s="37">
        <v>132867</v>
      </c>
      <c r="G286" s="36"/>
      <c r="H286" s="38">
        <f>F286*'vstupni data'!$B$21</f>
        <v>2896500.6</v>
      </c>
      <c r="I286" s="39">
        <f t="shared" si="4"/>
        <v>3884.9999999999995</v>
      </c>
      <c r="J286" s="40">
        <f>I286*'vstupni data'!$B$21</f>
        <v>84693</v>
      </c>
      <c r="K286" s="41">
        <v>100</v>
      </c>
      <c r="L286" s="42">
        <f>K286*(1+'vstupni data'!$G$10)</f>
        <v>130</v>
      </c>
      <c r="M286" s="42">
        <f>K286*(1+'vstupni data'!$G$4)</f>
        <v>50</v>
      </c>
    </row>
    <row r="287" spans="1:13" ht="18.899999999999999" customHeight="1" x14ac:dyDescent="0.3">
      <c r="A287" s="35">
        <v>285</v>
      </c>
      <c r="B287" s="36" t="s">
        <v>345</v>
      </c>
      <c r="C287" s="36">
        <v>34.6</v>
      </c>
      <c r="D287" s="36">
        <v>28.6</v>
      </c>
      <c r="E287" s="36">
        <v>6</v>
      </c>
      <c r="F287" s="37">
        <v>134421</v>
      </c>
      <c r="G287" s="36"/>
      <c r="H287" s="38">
        <f>F287*'vstupni data'!$B$21</f>
        <v>2930377.8000000003</v>
      </c>
      <c r="I287" s="39">
        <f t="shared" si="4"/>
        <v>3885</v>
      </c>
      <c r="J287" s="40">
        <f>I287*'vstupni data'!$B$21</f>
        <v>84693</v>
      </c>
      <c r="K287" s="41">
        <v>100</v>
      </c>
      <c r="L287" s="42">
        <f>K287*(1+'vstupni data'!$G$10)</f>
        <v>130</v>
      </c>
      <c r="M287" s="42">
        <f>K287*(1+'vstupni data'!$G$4)</f>
        <v>50</v>
      </c>
    </row>
    <row r="288" spans="1:13" ht="18.899999999999999" customHeight="1" x14ac:dyDescent="0.3">
      <c r="A288" s="35">
        <v>286</v>
      </c>
      <c r="B288" s="36" t="s">
        <v>346</v>
      </c>
      <c r="C288" s="36">
        <v>51.6</v>
      </c>
      <c r="D288" s="36">
        <v>44.2</v>
      </c>
      <c r="E288" s="36">
        <v>7.4</v>
      </c>
      <c r="F288" s="37">
        <v>203175</v>
      </c>
      <c r="G288" s="36"/>
      <c r="H288" s="38">
        <f>F288*'vstupni data'!$B$21</f>
        <v>4429215</v>
      </c>
      <c r="I288" s="39">
        <f t="shared" si="4"/>
        <v>3937.5</v>
      </c>
      <c r="J288" s="40">
        <f>I288*'vstupni data'!$B$21</f>
        <v>85837.5</v>
      </c>
      <c r="K288" s="41">
        <v>146.19999999999999</v>
      </c>
      <c r="L288" s="42">
        <f>K288*(1+'vstupni data'!$G$10)</f>
        <v>190.06</v>
      </c>
      <c r="M288" s="42">
        <f>K288*(1+'vstupni data'!$G$4)</f>
        <v>73.099999999999994</v>
      </c>
    </row>
    <row r="289" spans="1:13" ht="18.899999999999999" customHeight="1" x14ac:dyDescent="0.3">
      <c r="A289" s="35">
        <v>287</v>
      </c>
      <c r="B289" s="36" t="s">
        <v>347</v>
      </c>
      <c r="C289" s="36">
        <v>39.5</v>
      </c>
      <c r="D289" s="36">
        <v>35.1</v>
      </c>
      <c r="E289" s="36">
        <v>4.4000000000000004</v>
      </c>
      <c r="F289" s="37">
        <v>151384</v>
      </c>
      <c r="G289" s="36"/>
      <c r="H289" s="38">
        <f>F289*'vstupni data'!$B$21</f>
        <v>3300171.2</v>
      </c>
      <c r="I289" s="39">
        <f t="shared" si="4"/>
        <v>3832.506329113924</v>
      </c>
      <c r="J289" s="40">
        <f>I289*'vstupni data'!$B$21</f>
        <v>83548.637974683545</v>
      </c>
      <c r="K289" s="41">
        <v>107.7</v>
      </c>
      <c r="L289" s="42">
        <f>K289*(1+'vstupni data'!$G$10)</f>
        <v>140.01000000000002</v>
      </c>
      <c r="M289" s="42">
        <f>K289*(1+'vstupni data'!$G$4)</f>
        <v>53.85</v>
      </c>
    </row>
    <row r="290" spans="1:13" ht="18.899999999999999" customHeight="1" x14ac:dyDescent="0.3">
      <c r="A290" s="35">
        <v>288</v>
      </c>
      <c r="B290" s="36" t="s">
        <v>348</v>
      </c>
      <c r="C290" s="36">
        <v>53.7</v>
      </c>
      <c r="D290" s="36">
        <v>46.3</v>
      </c>
      <c r="E290" s="36">
        <v>7.4</v>
      </c>
      <c r="F290" s="37">
        <v>214263</v>
      </c>
      <c r="G290" s="36"/>
      <c r="H290" s="38">
        <f>F290*'vstupni data'!$B$21</f>
        <v>4670933.4000000004</v>
      </c>
      <c r="I290" s="39">
        <f t="shared" si="4"/>
        <v>3990</v>
      </c>
      <c r="J290" s="40">
        <f>I290*'vstupni data'!$B$21</f>
        <v>86982</v>
      </c>
      <c r="K290" s="41">
        <v>150</v>
      </c>
      <c r="L290" s="42">
        <f>K290*(1+'vstupni data'!$G$10)</f>
        <v>195</v>
      </c>
      <c r="M290" s="42">
        <f>K290*(1+'vstupni data'!$G$4)</f>
        <v>75</v>
      </c>
    </row>
    <row r="291" spans="1:13" ht="18.899999999999999" customHeight="1" x14ac:dyDescent="0.3">
      <c r="A291" s="35">
        <v>289</v>
      </c>
      <c r="B291" s="36" t="s">
        <v>349</v>
      </c>
      <c r="C291" s="36">
        <v>34.6</v>
      </c>
      <c r="D291" s="36">
        <v>28.6</v>
      </c>
      <c r="E291" s="36">
        <v>6</v>
      </c>
      <c r="F291" s="37">
        <v>136238</v>
      </c>
      <c r="G291" s="36"/>
      <c r="H291" s="38">
        <f>F291*'vstupni data'!$B$21</f>
        <v>2969988.4</v>
      </c>
      <c r="I291" s="39">
        <f t="shared" si="4"/>
        <v>3937.5144508670519</v>
      </c>
      <c r="J291" s="40">
        <f>I291*'vstupni data'!$B$21</f>
        <v>85837.815028901736</v>
      </c>
      <c r="K291" s="41">
        <v>105</v>
      </c>
      <c r="L291" s="42">
        <f>K291*(1+'vstupni data'!$G$10)</f>
        <v>136.5</v>
      </c>
      <c r="M291" s="42">
        <f>K291*(1+'vstupni data'!$G$4)</f>
        <v>52.5</v>
      </c>
    </row>
    <row r="292" spans="1:13" ht="18.899999999999999" customHeight="1" x14ac:dyDescent="0.3">
      <c r="A292" s="35">
        <v>290</v>
      </c>
      <c r="B292" s="36" t="s">
        <v>350</v>
      </c>
      <c r="C292" s="36">
        <v>34.200000000000003</v>
      </c>
      <c r="D292" s="36">
        <v>28.2</v>
      </c>
      <c r="E292" s="36">
        <v>6</v>
      </c>
      <c r="F292" s="37">
        <v>134663</v>
      </c>
      <c r="G292" s="36"/>
      <c r="H292" s="38">
        <f>F292*'vstupni data'!$B$21</f>
        <v>2935653.4</v>
      </c>
      <c r="I292" s="39">
        <f t="shared" si="4"/>
        <v>3937.5146198830407</v>
      </c>
      <c r="J292" s="40">
        <f>I292*'vstupni data'!$B$21</f>
        <v>85837.818713450295</v>
      </c>
      <c r="K292" s="41">
        <v>105</v>
      </c>
      <c r="L292" s="42">
        <f>K292*(1+'vstupni data'!$G$10)</f>
        <v>136.5</v>
      </c>
      <c r="M292" s="42">
        <f>K292*(1+'vstupni data'!$G$4)</f>
        <v>52.5</v>
      </c>
    </row>
    <row r="293" spans="1:13" ht="18.899999999999999" customHeight="1" x14ac:dyDescent="0.3">
      <c r="A293" s="35">
        <v>291</v>
      </c>
      <c r="B293" s="36" t="s">
        <v>351</v>
      </c>
      <c r="C293" s="36">
        <v>34.200000000000003</v>
      </c>
      <c r="D293" s="36">
        <v>28.2</v>
      </c>
      <c r="E293" s="36">
        <v>6</v>
      </c>
      <c r="F293" s="37">
        <v>134663</v>
      </c>
      <c r="G293" s="36"/>
      <c r="H293" s="38">
        <f>F293*'vstupni data'!$B$21</f>
        <v>2935653.4</v>
      </c>
      <c r="I293" s="39">
        <f t="shared" si="4"/>
        <v>3937.5146198830407</v>
      </c>
      <c r="J293" s="40">
        <f>I293*'vstupni data'!$B$21</f>
        <v>85837.818713450295</v>
      </c>
      <c r="K293" s="41">
        <v>105</v>
      </c>
      <c r="L293" s="42">
        <f>K293*(1+'vstupni data'!$G$10)</f>
        <v>136.5</v>
      </c>
      <c r="M293" s="42">
        <f>K293*(1+'vstupni data'!$G$4)</f>
        <v>52.5</v>
      </c>
    </row>
    <row r="294" spans="1:13" ht="18.899999999999999" customHeight="1" x14ac:dyDescent="0.3">
      <c r="A294" s="35">
        <v>292</v>
      </c>
      <c r="B294" s="36" t="s">
        <v>352</v>
      </c>
      <c r="C294" s="36">
        <v>34.6</v>
      </c>
      <c r="D294" s="36">
        <v>28.6</v>
      </c>
      <c r="E294" s="36">
        <v>6</v>
      </c>
      <c r="F294" s="37">
        <v>136238</v>
      </c>
      <c r="G294" s="36"/>
      <c r="H294" s="38">
        <f>F294*'vstupni data'!$B$21</f>
        <v>2969988.4</v>
      </c>
      <c r="I294" s="39">
        <f t="shared" si="4"/>
        <v>3937.5144508670519</v>
      </c>
      <c r="J294" s="40">
        <f>I294*'vstupni data'!$B$21</f>
        <v>85837.815028901736</v>
      </c>
      <c r="K294" s="41">
        <v>105</v>
      </c>
      <c r="L294" s="42">
        <f>K294*(1+'vstupni data'!$G$10)</f>
        <v>136.5</v>
      </c>
      <c r="M294" s="42">
        <f>K294*(1+'vstupni data'!$G$4)</f>
        <v>52.5</v>
      </c>
    </row>
    <row r="295" spans="1:13" ht="18.899999999999999" customHeight="1" x14ac:dyDescent="0.3">
      <c r="A295" s="35">
        <v>293</v>
      </c>
      <c r="B295" s="36" t="s">
        <v>353</v>
      </c>
      <c r="C295" s="36">
        <v>34.200000000000003</v>
      </c>
      <c r="D295" s="36">
        <v>28.2</v>
      </c>
      <c r="E295" s="36">
        <v>6</v>
      </c>
      <c r="F295" s="37">
        <v>134663</v>
      </c>
      <c r="G295" s="36"/>
      <c r="H295" s="38">
        <f>F295*'vstupni data'!$B$21</f>
        <v>2935653.4</v>
      </c>
      <c r="I295" s="39">
        <f t="shared" si="4"/>
        <v>3937.5146198830407</v>
      </c>
      <c r="J295" s="40">
        <f>I295*'vstupni data'!$B$21</f>
        <v>85837.818713450295</v>
      </c>
      <c r="K295" s="41">
        <v>105</v>
      </c>
      <c r="L295" s="42">
        <f>K295*(1+'vstupni data'!$G$10)</f>
        <v>136.5</v>
      </c>
      <c r="M295" s="42">
        <f>K295*(1+'vstupni data'!$G$4)</f>
        <v>52.5</v>
      </c>
    </row>
    <row r="296" spans="1:13" ht="18.899999999999999" customHeight="1" x14ac:dyDescent="0.3">
      <c r="A296" s="35">
        <v>294</v>
      </c>
      <c r="B296" s="36" t="s">
        <v>354</v>
      </c>
      <c r="C296" s="36">
        <v>34.200000000000003</v>
      </c>
      <c r="D296" s="36">
        <v>28.2</v>
      </c>
      <c r="E296" s="36">
        <v>6</v>
      </c>
      <c r="F296" s="37">
        <v>134663</v>
      </c>
      <c r="G296" s="36"/>
      <c r="H296" s="38">
        <f>F296*'vstupni data'!$B$21</f>
        <v>2935653.4</v>
      </c>
      <c r="I296" s="39">
        <f t="shared" si="4"/>
        <v>3937.5146198830407</v>
      </c>
      <c r="J296" s="40">
        <f>I296*'vstupni data'!$B$21</f>
        <v>85837.818713450295</v>
      </c>
      <c r="K296" s="41">
        <v>105</v>
      </c>
      <c r="L296" s="42">
        <f>K296*(1+'vstupni data'!$G$10)</f>
        <v>136.5</v>
      </c>
      <c r="M296" s="42">
        <f>K296*(1+'vstupni data'!$G$4)</f>
        <v>52.5</v>
      </c>
    </row>
    <row r="297" spans="1:13" ht="18.899999999999999" customHeight="1" x14ac:dyDescent="0.3">
      <c r="A297" s="35">
        <v>295</v>
      </c>
      <c r="B297" s="36" t="s">
        <v>355</v>
      </c>
      <c r="C297" s="36">
        <v>34.6</v>
      </c>
      <c r="D297" s="36">
        <v>28.6</v>
      </c>
      <c r="E297" s="36">
        <v>6</v>
      </c>
      <c r="F297" s="37">
        <v>136238</v>
      </c>
      <c r="G297" s="36"/>
      <c r="H297" s="38">
        <f>F297*'vstupni data'!$B$21</f>
        <v>2969988.4</v>
      </c>
      <c r="I297" s="39">
        <f t="shared" si="4"/>
        <v>3937.5144508670519</v>
      </c>
      <c r="J297" s="40">
        <f>I297*'vstupni data'!$B$21</f>
        <v>85837.815028901736</v>
      </c>
      <c r="K297" s="41">
        <v>105</v>
      </c>
      <c r="L297" s="42">
        <f>K297*(1+'vstupni data'!$G$10)</f>
        <v>136.5</v>
      </c>
      <c r="M297" s="42">
        <f>K297*(1+'vstupni data'!$G$4)</f>
        <v>52.5</v>
      </c>
    </row>
    <row r="298" spans="1:13" ht="18.899999999999999" customHeight="1" x14ac:dyDescent="0.3">
      <c r="A298" s="35">
        <v>296</v>
      </c>
      <c r="B298" s="36" t="s">
        <v>356</v>
      </c>
      <c r="C298" s="36">
        <v>51.6</v>
      </c>
      <c r="D298" s="36">
        <v>44.2</v>
      </c>
      <c r="E298" s="36">
        <v>7.4</v>
      </c>
      <c r="F298" s="37">
        <v>205884</v>
      </c>
      <c r="G298" s="36"/>
      <c r="H298" s="38">
        <f>F298*'vstupni data'!$B$21</f>
        <v>4488271.2</v>
      </c>
      <c r="I298" s="39">
        <f t="shared" si="4"/>
        <v>3990</v>
      </c>
      <c r="J298" s="40">
        <f>I298*'vstupni data'!$B$21</f>
        <v>86982</v>
      </c>
      <c r="K298" s="41">
        <v>150</v>
      </c>
      <c r="L298" s="42">
        <f>K298*(1+'vstupni data'!$G$10)</f>
        <v>195</v>
      </c>
      <c r="M298" s="42">
        <f>K298*(1+'vstupni data'!$G$4)</f>
        <v>75</v>
      </c>
    </row>
    <row r="299" spans="1:13" ht="18.899999999999999" customHeight="1" x14ac:dyDescent="0.3">
      <c r="A299" s="35">
        <v>297</v>
      </c>
      <c r="B299" s="36" t="s">
        <v>357</v>
      </c>
      <c r="C299" s="36">
        <v>39.5</v>
      </c>
      <c r="D299" s="36">
        <v>35.1</v>
      </c>
      <c r="E299" s="36">
        <v>4.4000000000000004</v>
      </c>
      <c r="F299" s="37">
        <v>153458</v>
      </c>
      <c r="G299" s="36"/>
      <c r="H299" s="38">
        <f>F299*'vstupni data'!$B$21</f>
        <v>3345384.4</v>
      </c>
      <c r="I299" s="39">
        <f t="shared" si="4"/>
        <v>3885.0126582278481</v>
      </c>
      <c r="J299" s="40">
        <f>I299*'vstupni data'!$B$21</f>
        <v>84693.275949367089</v>
      </c>
      <c r="K299" s="41">
        <v>115.3</v>
      </c>
      <c r="L299" s="42">
        <f>K299*(1+'vstupni data'!$G$10)</f>
        <v>149.89000000000001</v>
      </c>
      <c r="M299" s="42">
        <f>K299*(1+'vstupni data'!$G$4)</f>
        <v>57.65</v>
      </c>
    </row>
    <row r="300" spans="1:13" ht="18.899999999999999" customHeight="1" x14ac:dyDescent="0.3">
      <c r="A300" s="35">
        <v>298</v>
      </c>
      <c r="B300" s="36" t="s">
        <v>358</v>
      </c>
      <c r="C300" s="36">
        <v>53.7</v>
      </c>
      <c r="D300" s="36">
        <v>46.3</v>
      </c>
      <c r="E300" s="36">
        <v>7.4</v>
      </c>
      <c r="F300" s="37">
        <v>214263</v>
      </c>
      <c r="G300" s="36"/>
      <c r="H300" s="38">
        <f>F300*'vstupni data'!$B$21</f>
        <v>4670933.4000000004</v>
      </c>
      <c r="I300" s="39">
        <f t="shared" si="4"/>
        <v>3990</v>
      </c>
      <c r="J300" s="40">
        <f>I300*'vstupni data'!$B$21</f>
        <v>86982</v>
      </c>
      <c r="K300" s="41">
        <v>150</v>
      </c>
      <c r="L300" s="42">
        <f>K300*(1+'vstupni data'!$G$10)</f>
        <v>195</v>
      </c>
      <c r="M300" s="42">
        <f>K300*(1+'vstupni data'!$G$4)</f>
        <v>75</v>
      </c>
    </row>
    <row r="301" spans="1:13" ht="18.899999999999999" customHeight="1" x14ac:dyDescent="0.3">
      <c r="A301" s="35">
        <v>299</v>
      </c>
      <c r="B301" s="36" t="s">
        <v>359</v>
      </c>
      <c r="C301" s="36">
        <v>34.6</v>
      </c>
      <c r="D301" s="36">
        <v>28.6</v>
      </c>
      <c r="E301" s="36">
        <v>6</v>
      </c>
      <c r="F301" s="37">
        <v>136238</v>
      </c>
      <c r="G301" s="36"/>
      <c r="H301" s="38">
        <f>F301*'vstupni data'!$B$21</f>
        <v>2969988.4</v>
      </c>
      <c r="I301" s="39">
        <f t="shared" si="4"/>
        <v>3937.5144508670519</v>
      </c>
      <c r="J301" s="40">
        <f>I301*'vstupni data'!$B$21</f>
        <v>85837.815028901736</v>
      </c>
      <c r="K301" s="41">
        <v>105</v>
      </c>
      <c r="L301" s="42">
        <f>K301*(1+'vstupni data'!$G$10)</f>
        <v>136.5</v>
      </c>
      <c r="M301" s="42">
        <f>K301*(1+'vstupni data'!$G$4)</f>
        <v>52.5</v>
      </c>
    </row>
    <row r="302" spans="1:13" ht="18.899999999999999" customHeight="1" x14ac:dyDescent="0.3">
      <c r="A302" s="35">
        <v>300</v>
      </c>
      <c r="B302" s="36" t="s">
        <v>360</v>
      </c>
      <c r="C302" s="36">
        <v>34.200000000000003</v>
      </c>
      <c r="D302" s="36">
        <v>28.2</v>
      </c>
      <c r="E302" s="36">
        <v>6</v>
      </c>
      <c r="F302" s="37">
        <v>134663</v>
      </c>
      <c r="G302" s="36"/>
      <c r="H302" s="38">
        <f>F302*'vstupni data'!$B$21</f>
        <v>2935653.4</v>
      </c>
      <c r="I302" s="39">
        <f t="shared" si="4"/>
        <v>3937.5146198830407</v>
      </c>
      <c r="J302" s="40">
        <f>I302*'vstupni data'!$B$21</f>
        <v>85837.818713450295</v>
      </c>
      <c r="K302" s="41">
        <v>105</v>
      </c>
      <c r="L302" s="42">
        <f>K302*(1+'vstupni data'!$G$10)</f>
        <v>136.5</v>
      </c>
      <c r="M302" s="42">
        <f>K302*(1+'vstupni data'!$G$4)</f>
        <v>52.5</v>
      </c>
    </row>
    <row r="303" spans="1:13" ht="18.899999999999999" customHeight="1" x14ac:dyDescent="0.3">
      <c r="A303" s="35">
        <v>301</v>
      </c>
      <c r="B303" s="36" t="s">
        <v>361</v>
      </c>
      <c r="C303" s="36">
        <v>34.200000000000003</v>
      </c>
      <c r="D303" s="36">
        <v>28.2</v>
      </c>
      <c r="E303" s="36">
        <v>6</v>
      </c>
      <c r="F303" s="37">
        <v>134663</v>
      </c>
      <c r="G303" s="36"/>
      <c r="H303" s="38">
        <f>F303*'vstupni data'!$B$21</f>
        <v>2935653.4</v>
      </c>
      <c r="I303" s="39">
        <f t="shared" si="4"/>
        <v>3937.5146198830407</v>
      </c>
      <c r="J303" s="40">
        <f>I303*'vstupni data'!$B$21</f>
        <v>85837.818713450295</v>
      </c>
      <c r="K303" s="41">
        <v>105</v>
      </c>
      <c r="L303" s="42">
        <f>K303*(1+'vstupni data'!$G$10)</f>
        <v>136.5</v>
      </c>
      <c r="M303" s="42">
        <f>K303*(1+'vstupni data'!$G$4)</f>
        <v>52.5</v>
      </c>
    </row>
    <row r="304" spans="1:13" ht="18.899999999999999" customHeight="1" x14ac:dyDescent="0.3">
      <c r="A304" s="35">
        <v>302</v>
      </c>
      <c r="B304" s="36" t="s">
        <v>362</v>
      </c>
      <c r="C304" s="36">
        <v>34.6</v>
      </c>
      <c r="D304" s="36">
        <v>28.6</v>
      </c>
      <c r="E304" s="36">
        <v>6</v>
      </c>
      <c r="F304" s="37">
        <v>136238</v>
      </c>
      <c r="G304" s="36"/>
      <c r="H304" s="38">
        <f>F304*'vstupni data'!$B$21</f>
        <v>2969988.4</v>
      </c>
      <c r="I304" s="39">
        <f t="shared" si="4"/>
        <v>3937.5144508670519</v>
      </c>
      <c r="J304" s="40">
        <f>I304*'vstupni data'!$B$21</f>
        <v>85837.815028901736</v>
      </c>
      <c r="K304" s="41">
        <v>105</v>
      </c>
      <c r="L304" s="42">
        <f>K304*(1+'vstupni data'!$G$10)</f>
        <v>136.5</v>
      </c>
      <c r="M304" s="42">
        <f>K304*(1+'vstupni data'!$G$4)</f>
        <v>52.5</v>
      </c>
    </row>
    <row r="305" spans="1:13" ht="18.899999999999999" customHeight="1" x14ac:dyDescent="0.3">
      <c r="A305" s="35">
        <v>303</v>
      </c>
      <c r="B305" s="36" t="s">
        <v>363</v>
      </c>
      <c r="C305" s="36">
        <v>34.200000000000003</v>
      </c>
      <c r="D305" s="36">
        <v>28.2</v>
      </c>
      <c r="E305" s="36">
        <v>6</v>
      </c>
      <c r="F305" s="37">
        <v>134663</v>
      </c>
      <c r="G305" s="36"/>
      <c r="H305" s="38">
        <f>F305*'vstupni data'!$B$21</f>
        <v>2935653.4</v>
      </c>
      <c r="I305" s="39">
        <f t="shared" si="4"/>
        <v>3937.5146198830407</v>
      </c>
      <c r="J305" s="40">
        <f>I305*'vstupni data'!$B$21</f>
        <v>85837.818713450295</v>
      </c>
      <c r="K305" s="41">
        <v>105</v>
      </c>
      <c r="L305" s="42">
        <f>K305*(1+'vstupni data'!$G$10)</f>
        <v>136.5</v>
      </c>
      <c r="M305" s="42">
        <f>K305*(1+'vstupni data'!$G$4)</f>
        <v>52.5</v>
      </c>
    </row>
    <row r="306" spans="1:13" ht="18.899999999999999" customHeight="1" x14ac:dyDescent="0.3">
      <c r="A306" s="35">
        <v>304</v>
      </c>
      <c r="B306" s="36" t="s">
        <v>364</v>
      </c>
      <c r="C306" s="36">
        <v>34.200000000000003</v>
      </c>
      <c r="D306" s="36">
        <v>28.2</v>
      </c>
      <c r="E306" s="36">
        <v>6</v>
      </c>
      <c r="F306" s="37">
        <v>134663</v>
      </c>
      <c r="G306" s="36"/>
      <c r="H306" s="38">
        <f>F306*'vstupni data'!$B$21</f>
        <v>2935653.4</v>
      </c>
      <c r="I306" s="39">
        <f t="shared" si="4"/>
        <v>3937.5146198830407</v>
      </c>
      <c r="J306" s="40">
        <f>I306*'vstupni data'!$B$21</f>
        <v>85837.818713450295</v>
      </c>
      <c r="K306" s="41">
        <v>105</v>
      </c>
      <c r="L306" s="42">
        <f>K306*(1+'vstupni data'!$G$10)</f>
        <v>136.5</v>
      </c>
      <c r="M306" s="42">
        <f>K306*(1+'vstupni data'!$G$4)</f>
        <v>52.5</v>
      </c>
    </row>
    <row r="307" spans="1:13" ht="18.899999999999999" customHeight="1" x14ac:dyDescent="0.3">
      <c r="A307" s="35">
        <v>305</v>
      </c>
      <c r="B307" s="36" t="s">
        <v>365</v>
      </c>
      <c r="C307" s="36">
        <v>34.6</v>
      </c>
      <c r="D307" s="36">
        <v>28.6</v>
      </c>
      <c r="E307" s="36">
        <v>6</v>
      </c>
      <c r="F307" s="37">
        <v>136238</v>
      </c>
      <c r="G307" s="36"/>
      <c r="H307" s="38">
        <f>F307*'vstupni data'!$B$21</f>
        <v>2969988.4</v>
      </c>
      <c r="I307" s="39">
        <f t="shared" si="4"/>
        <v>3937.5144508670519</v>
      </c>
      <c r="J307" s="40">
        <f>I307*'vstupni data'!$B$21</f>
        <v>85837.815028901736</v>
      </c>
      <c r="K307" s="41">
        <v>105</v>
      </c>
      <c r="L307" s="42">
        <f>K307*(1+'vstupni data'!$G$10)</f>
        <v>136.5</v>
      </c>
      <c r="M307" s="42">
        <f>K307*(1+'vstupni data'!$G$4)</f>
        <v>52.5</v>
      </c>
    </row>
    <row r="308" spans="1:13" ht="18.899999999999999" customHeight="1" x14ac:dyDescent="0.3">
      <c r="A308" s="35">
        <v>306</v>
      </c>
      <c r="B308" s="36" t="s">
        <v>366</v>
      </c>
      <c r="C308" s="36">
        <v>51.6</v>
      </c>
      <c r="D308" s="36">
        <v>44.2</v>
      </c>
      <c r="E308" s="36">
        <v>7.4</v>
      </c>
      <c r="F308" s="37">
        <v>205884</v>
      </c>
      <c r="G308" s="36"/>
      <c r="H308" s="38">
        <f>F308*'vstupni data'!$B$21</f>
        <v>4488271.2</v>
      </c>
      <c r="I308" s="39">
        <f t="shared" si="4"/>
        <v>3990</v>
      </c>
      <c r="J308" s="40">
        <f>I308*'vstupni data'!$B$21</f>
        <v>86982</v>
      </c>
      <c r="K308" s="41">
        <v>150</v>
      </c>
      <c r="L308" s="42">
        <f>K308*(1+'vstupni data'!$G$10)</f>
        <v>195</v>
      </c>
      <c r="M308" s="42">
        <f>K308*(1+'vstupni data'!$G$4)</f>
        <v>75</v>
      </c>
    </row>
    <row r="309" spans="1:13" ht="18.899999999999999" customHeight="1" x14ac:dyDescent="0.3">
      <c r="A309" s="35">
        <v>307</v>
      </c>
      <c r="B309" s="36" t="s">
        <v>367</v>
      </c>
      <c r="C309" s="36">
        <v>39.5</v>
      </c>
      <c r="D309" s="36">
        <v>35.1</v>
      </c>
      <c r="E309" s="36">
        <v>4.4000000000000004</v>
      </c>
      <c r="F309" s="37">
        <v>153458</v>
      </c>
      <c r="G309" s="36"/>
      <c r="H309" s="38">
        <f>F309*'vstupni data'!$B$21</f>
        <v>3345384.4</v>
      </c>
      <c r="I309" s="39">
        <f t="shared" si="4"/>
        <v>3885.0126582278481</v>
      </c>
      <c r="J309" s="40">
        <f>I309*'vstupni data'!$B$21</f>
        <v>84693.275949367089</v>
      </c>
      <c r="K309" s="41">
        <v>115.3</v>
      </c>
      <c r="L309" s="42">
        <f>K309*(1+'vstupni data'!$G$10)</f>
        <v>149.89000000000001</v>
      </c>
      <c r="M309" s="42">
        <f>K309*(1+'vstupni data'!$G$4)</f>
        <v>57.65</v>
      </c>
    </row>
    <row r="310" spans="1:13" ht="18.899999999999999" customHeight="1" x14ac:dyDescent="0.3">
      <c r="A310" s="35">
        <v>308</v>
      </c>
      <c r="B310" s="36" t="s">
        <v>368</v>
      </c>
      <c r="C310" s="36">
        <v>53.7</v>
      </c>
      <c r="D310" s="36">
        <v>46.3</v>
      </c>
      <c r="E310" s="36">
        <v>7.4</v>
      </c>
      <c r="F310" s="37">
        <v>217082</v>
      </c>
      <c r="G310" s="36"/>
      <c r="H310" s="38">
        <f>F310*'vstupni data'!$B$21</f>
        <v>4732387.6000000006</v>
      </c>
      <c r="I310" s="39">
        <f t="shared" si="4"/>
        <v>4042.4953445065175</v>
      </c>
      <c r="J310" s="40">
        <f>I310*'vstupni data'!$B$21</f>
        <v>88126.398510242085</v>
      </c>
      <c r="K310" s="41">
        <v>161.5</v>
      </c>
      <c r="L310" s="42">
        <f>K310*(1+'vstupni data'!$G$10)</f>
        <v>209.95000000000002</v>
      </c>
      <c r="M310" s="42">
        <f>K310*(1+'vstupni data'!$G$4)</f>
        <v>80.75</v>
      </c>
    </row>
    <row r="311" spans="1:13" ht="18.899999999999999" customHeight="1" x14ac:dyDescent="0.3">
      <c r="A311" s="35">
        <v>309</v>
      </c>
      <c r="B311" s="36" t="s">
        <v>369</v>
      </c>
      <c r="C311" s="36">
        <v>34.6</v>
      </c>
      <c r="D311" s="36">
        <v>28.6</v>
      </c>
      <c r="E311" s="36">
        <v>6</v>
      </c>
      <c r="F311" s="37">
        <v>138054</v>
      </c>
      <c r="G311" s="36"/>
      <c r="H311" s="38">
        <f>F311*'vstupni data'!$B$21</f>
        <v>3009577.2</v>
      </c>
      <c r="I311" s="39">
        <f t="shared" si="4"/>
        <v>3990</v>
      </c>
      <c r="J311" s="40">
        <f>I311*'vstupni data'!$B$21</f>
        <v>86982</v>
      </c>
      <c r="K311" s="41">
        <v>105</v>
      </c>
      <c r="L311" s="42">
        <f>K311*(1+'vstupni data'!$G$10)</f>
        <v>136.5</v>
      </c>
      <c r="M311" s="42">
        <f>K311*(1+'vstupni data'!$G$4)</f>
        <v>52.5</v>
      </c>
    </row>
    <row r="312" spans="1:13" ht="18.899999999999999" customHeight="1" x14ac:dyDescent="0.3">
      <c r="A312" s="35">
        <v>310</v>
      </c>
      <c r="B312" s="36" t="s">
        <v>370</v>
      </c>
      <c r="C312" s="36">
        <v>34.200000000000003</v>
      </c>
      <c r="D312" s="36">
        <v>28.2</v>
      </c>
      <c r="E312" s="36">
        <v>6</v>
      </c>
      <c r="F312" s="37">
        <v>136458</v>
      </c>
      <c r="G312" s="36"/>
      <c r="H312" s="38">
        <f>F312*'vstupni data'!$B$21</f>
        <v>2974784.4</v>
      </c>
      <c r="I312" s="39">
        <f t="shared" si="4"/>
        <v>3989.9999999999995</v>
      </c>
      <c r="J312" s="40">
        <f>I312*'vstupni data'!$B$21</f>
        <v>86982</v>
      </c>
      <c r="K312" s="41">
        <v>105</v>
      </c>
      <c r="L312" s="42">
        <f>K312*(1+'vstupni data'!$G$10)</f>
        <v>136.5</v>
      </c>
      <c r="M312" s="42">
        <f>K312*(1+'vstupni data'!$G$4)</f>
        <v>52.5</v>
      </c>
    </row>
    <row r="313" spans="1:13" ht="18.899999999999999" customHeight="1" x14ac:dyDescent="0.3">
      <c r="A313" s="35">
        <v>311</v>
      </c>
      <c r="B313" s="36" t="s">
        <v>371</v>
      </c>
      <c r="C313" s="36">
        <v>34.200000000000003</v>
      </c>
      <c r="D313" s="36">
        <v>28.2</v>
      </c>
      <c r="E313" s="36">
        <v>6</v>
      </c>
      <c r="F313" s="37">
        <v>136458</v>
      </c>
      <c r="G313" s="36"/>
      <c r="H313" s="38">
        <f>F313*'vstupni data'!$B$21</f>
        <v>2974784.4</v>
      </c>
      <c r="I313" s="39">
        <f t="shared" si="4"/>
        <v>3989.9999999999995</v>
      </c>
      <c r="J313" s="40">
        <f>I313*'vstupni data'!$B$21</f>
        <v>86982</v>
      </c>
      <c r="K313" s="41">
        <v>105</v>
      </c>
      <c r="L313" s="42">
        <f>K313*(1+'vstupni data'!$G$10)</f>
        <v>136.5</v>
      </c>
      <c r="M313" s="42">
        <f>K313*(1+'vstupni data'!$G$4)</f>
        <v>52.5</v>
      </c>
    </row>
    <row r="314" spans="1:13" ht="18.899999999999999" customHeight="1" x14ac:dyDescent="0.3">
      <c r="A314" s="35">
        <v>312</v>
      </c>
      <c r="B314" s="36" t="s">
        <v>372</v>
      </c>
      <c r="C314" s="36">
        <v>34.6</v>
      </c>
      <c r="D314" s="36">
        <v>28.6</v>
      </c>
      <c r="E314" s="36">
        <v>6</v>
      </c>
      <c r="F314" s="37">
        <v>138054</v>
      </c>
      <c r="G314" s="36"/>
      <c r="H314" s="38">
        <f>F314*'vstupni data'!$B$21</f>
        <v>3009577.2</v>
      </c>
      <c r="I314" s="39">
        <f t="shared" si="4"/>
        <v>3990</v>
      </c>
      <c r="J314" s="40">
        <f>I314*'vstupni data'!$B$21</f>
        <v>86982</v>
      </c>
      <c r="K314" s="41">
        <v>105</v>
      </c>
      <c r="L314" s="42">
        <f>K314*(1+'vstupni data'!$G$10)</f>
        <v>136.5</v>
      </c>
      <c r="M314" s="42">
        <f>K314*(1+'vstupni data'!$G$4)</f>
        <v>52.5</v>
      </c>
    </row>
    <row r="315" spans="1:13" ht="18.899999999999999" customHeight="1" x14ac:dyDescent="0.3">
      <c r="A315" s="35">
        <v>313</v>
      </c>
      <c r="B315" s="36" t="s">
        <v>373</v>
      </c>
      <c r="C315" s="36">
        <v>34.200000000000003</v>
      </c>
      <c r="D315" s="36">
        <v>28.2</v>
      </c>
      <c r="E315" s="36">
        <v>6</v>
      </c>
      <c r="F315" s="37">
        <v>136458</v>
      </c>
      <c r="G315" s="36"/>
      <c r="H315" s="38">
        <f>F315*'vstupni data'!$B$21</f>
        <v>2974784.4</v>
      </c>
      <c r="I315" s="39">
        <f t="shared" si="4"/>
        <v>3989.9999999999995</v>
      </c>
      <c r="J315" s="40">
        <f>I315*'vstupni data'!$B$21</f>
        <v>86982</v>
      </c>
      <c r="K315" s="41">
        <v>105</v>
      </c>
      <c r="L315" s="42">
        <f>K315*(1+'vstupni data'!$G$10)</f>
        <v>136.5</v>
      </c>
      <c r="M315" s="42">
        <f>K315*(1+'vstupni data'!$G$4)</f>
        <v>52.5</v>
      </c>
    </row>
    <row r="316" spans="1:13" ht="18.899999999999999" customHeight="1" x14ac:dyDescent="0.3">
      <c r="A316" s="35">
        <v>314</v>
      </c>
      <c r="B316" s="36" t="s">
        <v>374</v>
      </c>
      <c r="C316" s="36">
        <v>34.200000000000003</v>
      </c>
      <c r="D316" s="36">
        <v>28.2</v>
      </c>
      <c r="E316" s="36">
        <v>6</v>
      </c>
      <c r="F316" s="37">
        <v>136458</v>
      </c>
      <c r="G316" s="36"/>
      <c r="H316" s="38">
        <f>F316*'vstupni data'!$B$21</f>
        <v>2974784.4</v>
      </c>
      <c r="I316" s="39">
        <f t="shared" si="4"/>
        <v>3989.9999999999995</v>
      </c>
      <c r="J316" s="40">
        <f>I316*'vstupni data'!$B$21</f>
        <v>86982</v>
      </c>
      <c r="K316" s="41">
        <v>105</v>
      </c>
      <c r="L316" s="42">
        <f>K316*(1+'vstupni data'!$G$10)</f>
        <v>136.5</v>
      </c>
      <c r="M316" s="42">
        <f>K316*(1+'vstupni data'!$G$4)</f>
        <v>52.5</v>
      </c>
    </row>
    <row r="317" spans="1:13" ht="18.899999999999999" customHeight="1" x14ac:dyDescent="0.3">
      <c r="A317" s="35">
        <v>315</v>
      </c>
      <c r="B317" s="36" t="s">
        <v>375</v>
      </c>
      <c r="C317" s="36">
        <v>34.6</v>
      </c>
      <c r="D317" s="36">
        <v>28.6</v>
      </c>
      <c r="E317" s="36">
        <v>6</v>
      </c>
      <c r="F317" s="37">
        <v>138054</v>
      </c>
      <c r="G317" s="36"/>
      <c r="H317" s="38">
        <f>F317*'vstupni data'!$B$21</f>
        <v>3009577.2</v>
      </c>
      <c r="I317" s="39">
        <f t="shared" si="4"/>
        <v>3990</v>
      </c>
      <c r="J317" s="40">
        <f>I317*'vstupni data'!$B$21</f>
        <v>86982</v>
      </c>
      <c r="K317" s="41">
        <v>105</v>
      </c>
      <c r="L317" s="42">
        <f>K317*(1+'vstupni data'!$G$10)</f>
        <v>136.5</v>
      </c>
      <c r="M317" s="42">
        <f>K317*(1+'vstupni data'!$G$4)</f>
        <v>52.5</v>
      </c>
    </row>
    <row r="318" spans="1:13" ht="18.899999999999999" customHeight="1" x14ac:dyDescent="0.3">
      <c r="A318" s="35">
        <v>316</v>
      </c>
      <c r="B318" s="36" t="s">
        <v>376</v>
      </c>
      <c r="C318" s="36">
        <v>51.6</v>
      </c>
      <c r="D318" s="36">
        <v>44.2</v>
      </c>
      <c r="E318" s="36">
        <v>7.4</v>
      </c>
      <c r="F318" s="37">
        <v>208593</v>
      </c>
      <c r="G318" s="36"/>
      <c r="H318" s="38">
        <f>F318*'vstupni data'!$B$21</f>
        <v>4547327.4000000004</v>
      </c>
      <c r="I318" s="39">
        <f t="shared" si="4"/>
        <v>4042.5</v>
      </c>
      <c r="J318" s="40">
        <f>I318*'vstupni data'!$B$21</f>
        <v>88126.5</v>
      </c>
      <c r="K318" s="41">
        <v>161.5</v>
      </c>
      <c r="L318" s="42">
        <f>K318*(1+'vstupni data'!$G$10)</f>
        <v>209.95000000000002</v>
      </c>
      <c r="M318" s="42">
        <f>K318*(1+'vstupni data'!$G$4)</f>
        <v>80.75</v>
      </c>
    </row>
    <row r="319" spans="1:13" ht="18.899999999999999" customHeight="1" x14ac:dyDescent="0.3">
      <c r="A319" s="35">
        <v>317</v>
      </c>
      <c r="B319" s="36" t="s">
        <v>377</v>
      </c>
      <c r="C319" s="36">
        <v>39.5</v>
      </c>
      <c r="D319" s="36">
        <v>35.1</v>
      </c>
      <c r="E319" s="36">
        <v>4.4000000000000004</v>
      </c>
      <c r="F319" s="37">
        <v>155531</v>
      </c>
      <c r="G319" s="36"/>
      <c r="H319" s="38">
        <f>F319*'vstupni data'!$B$21</f>
        <v>3390575.8000000003</v>
      </c>
      <c r="I319" s="39">
        <f t="shared" si="4"/>
        <v>3937.493670886076</v>
      </c>
      <c r="J319" s="40">
        <f>I319*'vstupni data'!$B$21</f>
        <v>85837.362025316455</v>
      </c>
      <c r="K319" s="41">
        <v>115.3</v>
      </c>
      <c r="L319" s="42">
        <f>K319*(1+'vstupni data'!$G$10)</f>
        <v>149.89000000000001</v>
      </c>
      <c r="M319" s="42">
        <f>K319*(1+'vstupni data'!$G$4)</f>
        <v>57.65</v>
      </c>
    </row>
    <row r="320" spans="1:13" ht="18.899999999999999" customHeight="1" x14ac:dyDescent="0.3">
      <c r="A320" s="35">
        <v>318</v>
      </c>
      <c r="B320" s="36" t="s">
        <v>378</v>
      </c>
      <c r="C320" s="36">
        <v>53.7</v>
      </c>
      <c r="D320" s="36">
        <v>46.3</v>
      </c>
      <c r="E320" s="36">
        <v>7.4</v>
      </c>
      <c r="F320" s="37">
        <v>225540</v>
      </c>
      <c r="G320" s="36"/>
      <c r="H320" s="38">
        <f>F320*'vstupni data'!$B$21</f>
        <v>4916772</v>
      </c>
      <c r="I320" s="39">
        <f t="shared" si="4"/>
        <v>4200</v>
      </c>
      <c r="J320" s="40">
        <f>I320*'vstupni data'!$B$21</f>
        <v>91560</v>
      </c>
      <c r="K320" s="41">
        <v>161.5</v>
      </c>
      <c r="L320" s="42">
        <f>K320*(1+'vstupni data'!$G$10)</f>
        <v>209.95000000000002</v>
      </c>
      <c r="M320" s="42">
        <f>K320*(1+'vstupni data'!$G$4)</f>
        <v>80.75</v>
      </c>
    </row>
    <row r="321" spans="1:13" ht="18.899999999999999" customHeight="1" x14ac:dyDescent="0.3">
      <c r="A321" s="35">
        <v>319</v>
      </c>
      <c r="B321" s="36" t="s">
        <v>379</v>
      </c>
      <c r="C321" s="36">
        <v>34.6</v>
      </c>
      <c r="D321" s="36">
        <v>28.6</v>
      </c>
      <c r="E321" s="36">
        <v>6</v>
      </c>
      <c r="F321" s="37">
        <v>143504</v>
      </c>
      <c r="G321" s="36"/>
      <c r="H321" s="38">
        <f>F321*'vstupni data'!$B$21</f>
        <v>3128387.2</v>
      </c>
      <c r="I321" s="39">
        <f t="shared" si="4"/>
        <v>4147.5144508670519</v>
      </c>
      <c r="J321" s="40">
        <f>I321*'vstupni data'!$B$21</f>
        <v>90415.815028901736</v>
      </c>
      <c r="K321" s="41">
        <v>105</v>
      </c>
      <c r="L321" s="42">
        <f>K321*(1+'vstupni data'!$G$10)</f>
        <v>136.5</v>
      </c>
      <c r="M321" s="42">
        <f>K321*(1+'vstupni data'!$G$4)</f>
        <v>52.5</v>
      </c>
    </row>
    <row r="322" spans="1:13" ht="18.899999999999999" customHeight="1" x14ac:dyDescent="0.3">
      <c r="A322" s="35">
        <v>320</v>
      </c>
      <c r="B322" s="36" t="s">
        <v>380</v>
      </c>
      <c r="C322" s="36">
        <v>34.200000000000003</v>
      </c>
      <c r="D322" s="36">
        <v>28.2</v>
      </c>
      <c r="E322" s="36">
        <v>6</v>
      </c>
      <c r="F322" s="37">
        <v>141845</v>
      </c>
      <c r="G322" s="36"/>
      <c r="H322" s="38">
        <f>F322*'vstupni data'!$B$21</f>
        <v>3092221</v>
      </c>
      <c r="I322" s="39">
        <f t="shared" si="4"/>
        <v>4147.5146198830407</v>
      </c>
      <c r="J322" s="40">
        <f>I322*'vstupni data'!$B$21</f>
        <v>90415.818713450295</v>
      </c>
      <c r="K322" s="41">
        <v>105</v>
      </c>
      <c r="L322" s="42">
        <f>K322*(1+'vstupni data'!$G$10)</f>
        <v>136.5</v>
      </c>
      <c r="M322" s="42">
        <f>K322*(1+'vstupni data'!$G$4)</f>
        <v>52.5</v>
      </c>
    </row>
    <row r="323" spans="1:13" ht="18.899999999999999" customHeight="1" x14ac:dyDescent="0.3">
      <c r="A323" s="35">
        <v>321</v>
      </c>
      <c r="B323" s="36" t="s">
        <v>381</v>
      </c>
      <c r="C323" s="36">
        <v>34.200000000000003</v>
      </c>
      <c r="D323" s="36">
        <v>28.2</v>
      </c>
      <c r="E323" s="36">
        <v>6</v>
      </c>
      <c r="F323" s="37">
        <v>141845</v>
      </c>
      <c r="G323" s="36"/>
      <c r="H323" s="38">
        <f>F323*'vstupni data'!$B$21</f>
        <v>3092221</v>
      </c>
      <c r="I323" s="39">
        <f t="shared" si="4"/>
        <v>4147.5146198830407</v>
      </c>
      <c r="J323" s="40">
        <f>I323*'vstupni data'!$B$21</f>
        <v>90415.818713450295</v>
      </c>
      <c r="K323" s="41">
        <v>105</v>
      </c>
      <c r="L323" s="42">
        <f>K323*(1+'vstupni data'!$G$10)</f>
        <v>136.5</v>
      </c>
      <c r="M323" s="42">
        <f>K323*(1+'vstupni data'!$G$4)</f>
        <v>52.5</v>
      </c>
    </row>
    <row r="324" spans="1:13" ht="18.899999999999999" customHeight="1" x14ac:dyDescent="0.3">
      <c r="A324" s="35">
        <v>322</v>
      </c>
      <c r="B324" s="36" t="s">
        <v>382</v>
      </c>
      <c r="C324" s="36">
        <v>34.6</v>
      </c>
      <c r="D324" s="36">
        <v>28.6</v>
      </c>
      <c r="E324" s="36">
        <v>6</v>
      </c>
      <c r="F324" s="37">
        <v>143504</v>
      </c>
      <c r="G324" s="36"/>
      <c r="H324" s="38">
        <f>F324*'vstupni data'!$B$21</f>
        <v>3128387.2</v>
      </c>
      <c r="I324" s="39">
        <f t="shared" ref="I324:I329" si="5">F324/C324</f>
        <v>4147.5144508670519</v>
      </c>
      <c r="J324" s="40">
        <f>I324*'vstupni data'!$B$21</f>
        <v>90415.815028901736</v>
      </c>
      <c r="K324" s="41">
        <v>105</v>
      </c>
      <c r="L324" s="42">
        <f>K324*(1+'vstupni data'!$G$10)</f>
        <v>136.5</v>
      </c>
      <c r="M324" s="42">
        <f>K324*(1+'vstupni data'!$G$4)</f>
        <v>52.5</v>
      </c>
    </row>
    <row r="325" spans="1:13" ht="18.899999999999999" customHeight="1" x14ac:dyDescent="0.3">
      <c r="A325" s="35">
        <v>323</v>
      </c>
      <c r="B325" s="36" t="s">
        <v>383</v>
      </c>
      <c r="C325" s="36">
        <v>34.200000000000003</v>
      </c>
      <c r="D325" s="36">
        <v>28.2</v>
      </c>
      <c r="E325" s="36">
        <v>6</v>
      </c>
      <c r="F325" s="37">
        <v>141845</v>
      </c>
      <c r="G325" s="36"/>
      <c r="H325" s="38">
        <f>F325*'vstupni data'!$B$21</f>
        <v>3092221</v>
      </c>
      <c r="I325" s="39">
        <f t="shared" si="5"/>
        <v>4147.5146198830407</v>
      </c>
      <c r="J325" s="40">
        <f>I325*'vstupni data'!$B$21</f>
        <v>90415.818713450295</v>
      </c>
      <c r="K325" s="41">
        <v>105</v>
      </c>
      <c r="L325" s="42">
        <f>K325*(1+'vstupni data'!$G$10)</f>
        <v>136.5</v>
      </c>
      <c r="M325" s="42">
        <f>K325*(1+'vstupni data'!$G$4)</f>
        <v>52.5</v>
      </c>
    </row>
    <row r="326" spans="1:13" ht="18.899999999999999" customHeight="1" x14ac:dyDescent="0.3">
      <c r="A326" s="35">
        <v>324</v>
      </c>
      <c r="B326" s="36" t="s">
        <v>384</v>
      </c>
      <c r="C326" s="36">
        <v>34.200000000000003</v>
      </c>
      <c r="D326" s="36">
        <v>28.2</v>
      </c>
      <c r="E326" s="36">
        <v>6</v>
      </c>
      <c r="F326" s="37">
        <v>141845</v>
      </c>
      <c r="G326" s="36"/>
      <c r="H326" s="38">
        <f>F326*'vstupni data'!$B$21</f>
        <v>3092221</v>
      </c>
      <c r="I326" s="39">
        <f t="shared" si="5"/>
        <v>4147.5146198830407</v>
      </c>
      <c r="J326" s="40">
        <f>I326*'vstupni data'!$B$21</f>
        <v>90415.818713450295</v>
      </c>
      <c r="K326" s="41">
        <v>105</v>
      </c>
      <c r="L326" s="42">
        <f>K326*(1+'vstupni data'!$G$10)</f>
        <v>136.5</v>
      </c>
      <c r="M326" s="42">
        <f>K326*(1+'vstupni data'!$G$4)</f>
        <v>52.5</v>
      </c>
    </row>
    <row r="327" spans="1:13" ht="18.899999999999999" customHeight="1" x14ac:dyDescent="0.3">
      <c r="A327" s="35">
        <v>325</v>
      </c>
      <c r="B327" s="36" t="s">
        <v>385</v>
      </c>
      <c r="C327" s="36">
        <v>34.6</v>
      </c>
      <c r="D327" s="36">
        <v>28.6</v>
      </c>
      <c r="E327" s="36">
        <v>6</v>
      </c>
      <c r="F327" s="37">
        <v>143504</v>
      </c>
      <c r="G327" s="36"/>
      <c r="H327" s="38">
        <f>F327*'vstupni data'!$B$21</f>
        <v>3128387.2</v>
      </c>
      <c r="I327" s="39">
        <f t="shared" si="5"/>
        <v>4147.5144508670519</v>
      </c>
      <c r="J327" s="40">
        <f>I327*'vstupni data'!$B$21</f>
        <v>90415.815028901736</v>
      </c>
      <c r="K327" s="41">
        <v>105</v>
      </c>
      <c r="L327" s="42">
        <f>K327*(1+'vstupni data'!$G$10)</f>
        <v>136.5</v>
      </c>
      <c r="M327" s="42">
        <f>K327*(1+'vstupni data'!$G$4)</f>
        <v>52.5</v>
      </c>
    </row>
    <row r="328" spans="1:13" ht="18.899999999999999" customHeight="1" x14ac:dyDescent="0.3">
      <c r="A328" s="35">
        <v>326</v>
      </c>
      <c r="B328" s="36" t="s">
        <v>386</v>
      </c>
      <c r="C328" s="36">
        <v>51.6</v>
      </c>
      <c r="D328" s="36">
        <v>44.2</v>
      </c>
      <c r="E328" s="36">
        <v>7.4</v>
      </c>
      <c r="F328" s="37">
        <v>216720</v>
      </c>
      <c r="G328" s="36"/>
      <c r="H328" s="38">
        <f>F328*'vstupni data'!$B$21</f>
        <v>4724496</v>
      </c>
      <c r="I328" s="39">
        <f t="shared" si="5"/>
        <v>4200</v>
      </c>
      <c r="J328" s="40">
        <f>I328*'vstupni data'!$B$21</f>
        <v>91560</v>
      </c>
      <c r="K328" s="41">
        <v>161.5</v>
      </c>
      <c r="L328" s="42">
        <f>K328*(1+'vstupni data'!$G$10)</f>
        <v>209.95000000000002</v>
      </c>
      <c r="M328" s="42">
        <f>K328*(1+'vstupni data'!$G$4)</f>
        <v>80.75</v>
      </c>
    </row>
    <row r="329" spans="1:13" ht="18.899999999999999" customHeight="1" x14ac:dyDescent="0.3">
      <c r="A329" s="35">
        <v>327</v>
      </c>
      <c r="B329" s="36" t="s">
        <v>387</v>
      </c>
      <c r="C329" s="36">
        <v>39.5</v>
      </c>
      <c r="D329" s="36">
        <v>35.1</v>
      </c>
      <c r="E329" s="36">
        <v>4.4000000000000004</v>
      </c>
      <c r="F329" s="37">
        <v>161753</v>
      </c>
      <c r="G329" s="36"/>
      <c r="H329" s="38">
        <f>F329*'vstupni data'!$B$21</f>
        <v>3526215.4</v>
      </c>
      <c r="I329" s="39">
        <f t="shared" si="5"/>
        <v>4095.0126582278481</v>
      </c>
      <c r="J329" s="40">
        <f>I329*'vstupni data'!$B$21</f>
        <v>89271.275949367089</v>
      </c>
      <c r="K329" s="41">
        <v>115.3</v>
      </c>
      <c r="L329" s="42">
        <f>K329*(1+'vstupni data'!$G$10)</f>
        <v>149.89000000000001</v>
      </c>
      <c r="M329" s="42">
        <f>K329*(1+'vstupni data'!$G$4)</f>
        <v>57.65</v>
      </c>
    </row>
  </sheetData>
  <sheetProtection algorithmName="SHA-512" hashValue="CblentRx1PavW8y8Zlo97CKGN9BZSwChntKGFjamkqL1muJvaoBej+Z1BCVDcaMPXUcAv2YAw2lImdbjVy0FOA==" saltValue="egELfAkDGI3EkaN7aZSV2Q==" spinCount="100000" sheet="1" objects="1" scenarios="1"/>
  <autoFilter ref="A2:M329" xr:uid="{1DB63DEC-D7F8-4622-9F20-CB9DC08D1959}"/>
  <phoneticPr fontId="5" type="noConversion"/>
  <conditionalFormatting sqref="G1:G1048576">
    <cfRule type="cellIs" dxfId="3" priority="1" operator="equal">
      <formula>"K dispozici"</formula>
    </cfRule>
    <cfRule type="cellIs" dxfId="2" priority="2" operator="equal">
      <formula>"Prodáno"</formula>
    </cfRule>
  </conditionalFormatting>
  <pageMargins left="0.7" right="0.7" top="0.78740157499999996" bottom="0.78740157499999996" header="0.3" footer="0.3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E42D-7D92-474A-A12F-13BD4F00FB3C}">
  <sheetPr codeName="List3"/>
  <dimension ref="A1:L25"/>
  <sheetViews>
    <sheetView workbookViewId="0">
      <selection activeCell="C21" sqref="C21"/>
    </sheetView>
  </sheetViews>
  <sheetFormatPr defaultRowHeight="15.6" x14ac:dyDescent="0.3"/>
  <cols>
    <col min="1" max="1" width="24.19921875" customWidth="1"/>
    <col min="2" max="2" width="11.19921875" style="1" customWidth="1"/>
    <col min="3" max="3" width="18" customWidth="1"/>
    <col min="4" max="4" width="36.09765625" customWidth="1"/>
    <col min="5" max="5" width="4.3984375" customWidth="1"/>
    <col min="6" max="6" width="21.19921875" customWidth="1"/>
    <col min="7" max="7" width="14.09765625" customWidth="1"/>
    <col min="9" max="9" width="12.19921875" style="2" customWidth="1"/>
    <col min="10" max="10" width="14.19921875" customWidth="1"/>
    <col min="11" max="11" width="14.5" customWidth="1"/>
    <col min="12" max="12" width="12.69921875" customWidth="1"/>
  </cols>
  <sheetData>
    <row r="1" spans="1:12" s="4" customFormat="1" ht="63.75" customHeight="1" x14ac:dyDescent="0.3">
      <c r="B1" s="5"/>
      <c r="I1" s="8"/>
    </row>
    <row r="2" spans="1:12" x14ac:dyDescent="0.3">
      <c r="B2" s="7"/>
    </row>
    <row r="3" spans="1:12" x14ac:dyDescent="0.3">
      <c r="A3" s="2" t="s">
        <v>29</v>
      </c>
      <c r="B3" s="16">
        <v>3</v>
      </c>
      <c r="C3" t="s">
        <v>53</v>
      </c>
      <c r="D3" t="s">
        <v>35</v>
      </c>
      <c r="F3" s="97" t="s">
        <v>42</v>
      </c>
      <c r="G3" s="97"/>
      <c r="I3" s="15" t="s">
        <v>47</v>
      </c>
      <c r="J3" s="9" t="s">
        <v>48</v>
      </c>
      <c r="K3" s="13" t="s">
        <v>49</v>
      </c>
      <c r="L3" s="11" t="s">
        <v>50</v>
      </c>
    </row>
    <row r="4" spans="1:12" x14ac:dyDescent="0.3">
      <c r="A4" s="2" t="s">
        <v>30</v>
      </c>
      <c r="B4" s="16">
        <v>240</v>
      </c>
      <c r="C4" t="s">
        <v>31</v>
      </c>
      <c r="F4" s="2" t="s">
        <v>6</v>
      </c>
      <c r="G4" s="20">
        <v>-0.5</v>
      </c>
      <c r="I4" s="2" t="s">
        <v>6</v>
      </c>
      <c r="J4" s="10">
        <v>0</v>
      </c>
      <c r="K4" s="14">
        <v>0.05</v>
      </c>
      <c r="L4" s="12">
        <v>0.1</v>
      </c>
    </row>
    <row r="5" spans="1:12" x14ac:dyDescent="0.3">
      <c r="A5" s="2"/>
      <c r="B5" s="22">
        <f>B4/12</f>
        <v>20</v>
      </c>
      <c r="C5" t="s">
        <v>32</v>
      </c>
      <c r="F5" s="2" t="s">
        <v>7</v>
      </c>
      <c r="G5" s="20">
        <v>-0.5</v>
      </c>
      <c r="I5" s="2" t="s">
        <v>7</v>
      </c>
      <c r="J5" s="10">
        <v>0</v>
      </c>
      <c r="K5" s="14">
        <v>0.05</v>
      </c>
      <c r="L5" s="12">
        <v>0.1</v>
      </c>
    </row>
    <row r="6" spans="1:12" x14ac:dyDescent="0.3">
      <c r="A6" s="2" t="s">
        <v>33</v>
      </c>
      <c r="B6" s="17">
        <v>7</v>
      </c>
      <c r="C6" t="s">
        <v>34</v>
      </c>
      <c r="F6" s="2" t="s">
        <v>8</v>
      </c>
      <c r="G6" s="20">
        <v>-0.4</v>
      </c>
      <c r="I6" s="2" t="s">
        <v>8</v>
      </c>
      <c r="J6" s="10">
        <v>0.05</v>
      </c>
      <c r="K6" s="14">
        <v>0.1</v>
      </c>
      <c r="L6" s="12">
        <v>0.15</v>
      </c>
    </row>
    <row r="7" spans="1:12" x14ac:dyDescent="0.3">
      <c r="A7" s="2"/>
      <c r="B7" s="3"/>
      <c r="F7" s="2" t="s">
        <v>9</v>
      </c>
      <c r="G7" s="20">
        <v>-0.3</v>
      </c>
      <c r="I7" s="2" t="s">
        <v>9</v>
      </c>
      <c r="J7" s="10">
        <v>0.1</v>
      </c>
      <c r="K7" s="14">
        <v>0.15</v>
      </c>
      <c r="L7" s="12">
        <v>0.2</v>
      </c>
    </row>
    <row r="8" spans="1:12" ht="15.75" customHeight="1" x14ac:dyDescent="0.3">
      <c r="A8" s="2"/>
      <c r="B8" s="7"/>
      <c r="F8" s="2" t="s">
        <v>10</v>
      </c>
      <c r="G8" s="20">
        <v>-0.1</v>
      </c>
      <c r="I8" s="2" t="s">
        <v>10</v>
      </c>
      <c r="J8" s="10">
        <v>0.45</v>
      </c>
      <c r="K8" s="14">
        <v>0.55000000000000004</v>
      </c>
      <c r="L8" s="12">
        <v>0.7</v>
      </c>
    </row>
    <row r="9" spans="1:12" x14ac:dyDescent="0.3">
      <c r="A9" s="2"/>
      <c r="B9" s="7"/>
      <c r="F9" s="2" t="s">
        <v>11</v>
      </c>
      <c r="G9" s="20">
        <v>0.3</v>
      </c>
      <c r="I9" s="2" t="s">
        <v>11</v>
      </c>
      <c r="J9" s="10">
        <v>0.8</v>
      </c>
      <c r="K9" s="14">
        <v>0.88</v>
      </c>
      <c r="L9" s="12">
        <v>0.92</v>
      </c>
    </row>
    <row r="10" spans="1:12" x14ac:dyDescent="0.3">
      <c r="A10" s="2"/>
      <c r="B10" s="7"/>
      <c r="F10" s="2" t="s">
        <v>12</v>
      </c>
      <c r="G10" s="20">
        <v>0.3</v>
      </c>
      <c r="I10" s="2" t="s">
        <v>12</v>
      </c>
      <c r="J10" s="10">
        <v>0.93</v>
      </c>
      <c r="K10" s="14">
        <v>0.95</v>
      </c>
      <c r="L10" s="12">
        <v>0.95</v>
      </c>
    </row>
    <row r="11" spans="1:12" x14ac:dyDescent="0.3">
      <c r="A11" s="2"/>
      <c r="B11" s="7"/>
      <c r="F11" s="2" t="s">
        <v>13</v>
      </c>
      <c r="G11" s="20">
        <v>0.3</v>
      </c>
      <c r="I11" s="2" t="s">
        <v>13</v>
      </c>
      <c r="J11" s="10">
        <v>0.92</v>
      </c>
      <c r="K11" s="14">
        <v>0.95</v>
      </c>
      <c r="L11" s="12">
        <v>0.98</v>
      </c>
    </row>
    <row r="12" spans="1:12" x14ac:dyDescent="0.3">
      <c r="A12" s="2"/>
      <c r="B12" s="7"/>
      <c r="F12" s="2" t="s">
        <v>14</v>
      </c>
      <c r="G12" s="20">
        <v>0</v>
      </c>
      <c r="I12" s="2" t="s">
        <v>14</v>
      </c>
      <c r="J12" s="10">
        <v>0.6</v>
      </c>
      <c r="K12" s="14">
        <v>0.75</v>
      </c>
      <c r="L12" s="12">
        <v>0.8</v>
      </c>
    </row>
    <row r="13" spans="1:12" x14ac:dyDescent="0.3">
      <c r="A13" s="2"/>
      <c r="B13" s="7"/>
      <c r="F13" s="2" t="s">
        <v>15</v>
      </c>
      <c r="G13" s="20">
        <v>-0.45</v>
      </c>
      <c r="I13" s="2" t="s">
        <v>15</v>
      </c>
      <c r="J13" s="10">
        <v>0.05</v>
      </c>
      <c r="K13" s="14">
        <v>0.1</v>
      </c>
      <c r="L13" s="12">
        <v>0.15</v>
      </c>
    </row>
    <row r="14" spans="1:12" x14ac:dyDescent="0.3">
      <c r="A14" s="2"/>
      <c r="B14" s="7"/>
      <c r="F14" s="2" t="s">
        <v>16</v>
      </c>
      <c r="G14" s="20">
        <v>-0.5</v>
      </c>
      <c r="I14" s="2" t="s">
        <v>16</v>
      </c>
      <c r="J14" s="10">
        <v>0</v>
      </c>
      <c r="K14" s="14">
        <v>0.05</v>
      </c>
      <c r="L14" s="12">
        <v>0.1</v>
      </c>
    </row>
    <row r="15" spans="1:12" x14ac:dyDescent="0.3">
      <c r="A15" s="2"/>
      <c r="B15" s="7"/>
      <c r="F15" s="2" t="s">
        <v>17</v>
      </c>
      <c r="G15" s="20">
        <v>-0.5</v>
      </c>
      <c r="I15" s="2" t="s">
        <v>17</v>
      </c>
      <c r="J15" s="10">
        <v>0.05</v>
      </c>
      <c r="K15" s="14">
        <v>0.15</v>
      </c>
      <c r="L15" s="12">
        <v>0.25</v>
      </c>
    </row>
    <row r="16" spans="1:12" x14ac:dyDescent="0.3">
      <c r="A16" s="2"/>
      <c r="B16" s="7"/>
      <c r="G16" s="7"/>
    </row>
    <row r="17" spans="1:10" x14ac:dyDescent="0.3">
      <c r="A17" s="2"/>
      <c r="B17" s="7"/>
      <c r="J17" s="7" t="s">
        <v>48</v>
      </c>
    </row>
    <row r="18" spans="1:10" x14ac:dyDescent="0.3">
      <c r="A18" s="2"/>
      <c r="B18" s="7"/>
      <c r="J18" s="7" t="s">
        <v>49</v>
      </c>
    </row>
    <row r="19" spans="1:10" x14ac:dyDescent="0.3">
      <c r="A19" s="2"/>
      <c r="B19" s="7"/>
      <c r="J19" s="7" t="s">
        <v>50</v>
      </c>
    </row>
    <row r="20" spans="1:10" x14ac:dyDescent="0.3">
      <c r="A20" s="2" t="s">
        <v>36</v>
      </c>
      <c r="B20" s="18">
        <v>0.05</v>
      </c>
    </row>
    <row r="21" spans="1:10" x14ac:dyDescent="0.3">
      <c r="A21" s="2" t="s">
        <v>37</v>
      </c>
      <c r="B21" s="19">
        <v>21.8</v>
      </c>
    </row>
    <row r="22" spans="1:10" x14ac:dyDescent="0.3">
      <c r="B22" s="7"/>
    </row>
    <row r="25" spans="1:10" x14ac:dyDescent="0.3">
      <c r="D25">
        <v>1</v>
      </c>
    </row>
  </sheetData>
  <sheetProtection algorithmName="SHA-512" hashValue="ZUKVhHuyiFgSug8f7mHX8Sce/WdmNiq5lPR7vPRLNd/5FquiPXlsrXhXXr6idM/BWCICCMUveVEnLHzL8CIUFg==" saltValue="2EkBaErwV4DSli6+8qyvqg==" spinCount="100000" sheet="1" objects="1" scenarios="1"/>
  <mergeCells count="1">
    <mergeCell ref="F3:G3"/>
  </mergeCells>
  <phoneticPr fontId="5" type="noConversion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DDD5-B3A3-6A4E-AE14-57E94379298D}">
  <sheetPr codeName="List4"/>
  <dimension ref="A1:N39"/>
  <sheetViews>
    <sheetView tabSelected="1" workbookViewId="0">
      <selection activeCell="D9" sqref="D9"/>
    </sheetView>
  </sheetViews>
  <sheetFormatPr defaultColWidth="11" defaultRowHeight="15.6" x14ac:dyDescent="0.3"/>
  <cols>
    <col min="1" max="1" width="19.59765625" style="57" customWidth="1"/>
    <col min="2" max="2" width="13.5" style="35" customWidth="1"/>
    <col min="3" max="3" width="4.19921875" style="57" customWidth="1"/>
    <col min="4" max="4" width="18.59765625" style="57" bestFit="1" customWidth="1"/>
    <col min="5" max="5" width="14.59765625" style="57" customWidth="1"/>
    <col min="6" max="6" width="12.09765625" style="57" customWidth="1"/>
    <col min="7" max="7" width="15.59765625" style="57" bestFit="1" customWidth="1"/>
    <col min="8" max="8" width="12.59765625" style="35" customWidth="1"/>
    <col min="9" max="9" width="13.09765625" style="57" customWidth="1"/>
    <col min="10" max="10" width="11.59765625" style="57" customWidth="1"/>
    <col min="11" max="12" width="12.19921875" style="57" bestFit="1" customWidth="1"/>
    <col min="13" max="13" width="17.09765625" style="57" customWidth="1"/>
    <col min="14" max="14" width="15.69921875" style="57" customWidth="1"/>
    <col min="15" max="15" width="13" style="57" bestFit="1" customWidth="1"/>
    <col min="16" max="17" width="10.3984375" style="57" bestFit="1" customWidth="1"/>
    <col min="18" max="18" width="11" style="57"/>
    <col min="19" max="19" width="15.5" style="57" bestFit="1" customWidth="1"/>
    <col min="20" max="20" width="13" style="57" bestFit="1" customWidth="1"/>
    <col min="21" max="16384" width="11" style="57"/>
  </cols>
  <sheetData>
    <row r="1" spans="1:14" s="54" customFormat="1" ht="79.5" customHeight="1" x14ac:dyDescent="0.3">
      <c r="B1" s="55"/>
      <c r="H1" s="55"/>
    </row>
    <row r="2" spans="1:14" ht="29.25" customHeight="1" x14ac:dyDescent="0.3">
      <c r="A2" s="56" t="s">
        <v>38</v>
      </c>
      <c r="D2" s="58"/>
      <c r="E2" s="59"/>
      <c r="F2" s="92"/>
      <c r="G2" s="92"/>
      <c r="H2" s="93"/>
    </row>
    <row r="3" spans="1:14" ht="34.5" customHeight="1" x14ac:dyDescent="0.3">
      <c r="A3" s="90">
        <v>210</v>
      </c>
      <c r="B3" s="91"/>
      <c r="D3" s="61" t="s">
        <v>45</v>
      </c>
      <c r="E3" s="54"/>
      <c r="F3" s="94">
        <v>3</v>
      </c>
      <c r="G3" s="95"/>
      <c r="H3" s="96"/>
      <c r="I3" s="54"/>
      <c r="J3" s="54"/>
      <c r="K3" s="54"/>
      <c r="L3" s="54"/>
      <c r="M3" s="54"/>
      <c r="N3" s="54"/>
    </row>
    <row r="4" spans="1:14" x14ac:dyDescent="0.3">
      <c r="A4" s="62" t="s">
        <v>24</v>
      </c>
      <c r="B4" s="63">
        <f>VLOOKUP(A$3,apartmany!$A$3:$G$329,3,0)</f>
        <v>43.2</v>
      </c>
      <c r="D4" s="64" t="s">
        <v>1</v>
      </c>
      <c r="E4" s="64" t="s">
        <v>39</v>
      </c>
      <c r="F4" s="64" t="s">
        <v>2</v>
      </c>
      <c r="G4" s="64" t="s">
        <v>40</v>
      </c>
      <c r="H4" s="64" t="s">
        <v>41</v>
      </c>
      <c r="I4" s="64" t="s">
        <v>3</v>
      </c>
      <c r="J4" s="64" t="s">
        <v>0</v>
      </c>
      <c r="K4" s="64" t="s">
        <v>4</v>
      </c>
      <c r="L4" s="64" t="s">
        <v>5</v>
      </c>
      <c r="M4" s="64" t="s">
        <v>43</v>
      </c>
      <c r="N4" s="64" t="s">
        <v>44</v>
      </c>
    </row>
    <row r="5" spans="1:14" x14ac:dyDescent="0.3">
      <c r="A5" s="62" t="s">
        <v>25</v>
      </c>
      <c r="B5" s="63">
        <f>VLOOKUP(A$3,apartmany!$A$3:$G$329,4,0)</f>
        <v>35.700000000000003</v>
      </c>
      <c r="D5" s="65" t="s">
        <v>6</v>
      </c>
      <c r="E5" s="65">
        <v>31</v>
      </c>
      <c r="F5" s="66">
        <f>VLOOKUP(D5,'vstupni data'!$I$4:$L$15,$F$3+1,0)</f>
        <v>0.1</v>
      </c>
      <c r="G5" s="67">
        <f>FLOOR(E5*F5,1)</f>
        <v>3</v>
      </c>
      <c r="H5" s="68">
        <f>$B$11+($B$11*'vstupni data'!G4)</f>
        <v>55.75</v>
      </c>
      <c r="I5" s="69">
        <f t="shared" ref="I5:I8" si="0">G5*H5</f>
        <v>167.25</v>
      </c>
      <c r="J5" s="69">
        <f>$B$4*'vstupni data'!$B$3</f>
        <v>129.60000000000002</v>
      </c>
      <c r="K5" s="69">
        <f>'vstupni data'!$B$5</f>
        <v>20</v>
      </c>
      <c r="L5" s="69">
        <f>G5*'vstupni data'!$B$6</f>
        <v>21</v>
      </c>
      <c r="M5" s="69">
        <f t="shared" ref="M5:M16" si="1">I5-J5-K5-L5</f>
        <v>-3.3500000000000227</v>
      </c>
      <c r="N5" s="69">
        <f>M5*(1-'vstupni data'!$B$20)</f>
        <v>-3.1825000000000214</v>
      </c>
    </row>
    <row r="6" spans="1:14" x14ac:dyDescent="0.3">
      <c r="A6" s="62" t="s">
        <v>26</v>
      </c>
      <c r="B6" s="63">
        <f>VLOOKUP(A$3,apartmany!$A$3:$G$329,5,0)</f>
        <v>7.5</v>
      </c>
      <c r="D6" s="65" t="s">
        <v>7</v>
      </c>
      <c r="E6" s="65">
        <v>28</v>
      </c>
      <c r="F6" s="66">
        <f>VLOOKUP(D6,'vstupni data'!$I$4:$L$15,$F$3+1,0)</f>
        <v>0.1</v>
      </c>
      <c r="G6" s="67">
        <f t="shared" ref="G6:G16" si="2">FLOOR(E6*F6,1)</f>
        <v>2</v>
      </c>
      <c r="H6" s="68">
        <f>$B$11+($B$11*'vstupni data'!G5)</f>
        <v>55.75</v>
      </c>
      <c r="I6" s="69">
        <f t="shared" si="0"/>
        <v>111.5</v>
      </c>
      <c r="J6" s="69">
        <f>$B$4*'vstupni data'!$B$3</f>
        <v>129.60000000000002</v>
      </c>
      <c r="K6" s="69">
        <f>'vstupni data'!$B$5</f>
        <v>20</v>
      </c>
      <c r="L6" s="69">
        <f>G6*'vstupni data'!$B$6</f>
        <v>14</v>
      </c>
      <c r="M6" s="69">
        <f t="shared" si="1"/>
        <v>-52.100000000000023</v>
      </c>
      <c r="N6" s="69">
        <f>M6*(1-'vstupni data'!$B$20)</f>
        <v>-49.495000000000019</v>
      </c>
    </row>
    <row r="7" spans="1:14" x14ac:dyDescent="0.3">
      <c r="A7" s="62" t="s">
        <v>27</v>
      </c>
      <c r="B7" s="70">
        <f>VLOOKUP(A$3,apartmany!$A$3:$G$329,6,0)</f>
        <v>167832</v>
      </c>
      <c r="D7" s="65" t="s">
        <v>8</v>
      </c>
      <c r="E7" s="65">
        <v>31</v>
      </c>
      <c r="F7" s="66">
        <f>VLOOKUP(D7,'vstupni data'!$I$4:$L$15,$F$3+1,0)</f>
        <v>0.15</v>
      </c>
      <c r="G7" s="67">
        <f t="shared" si="2"/>
        <v>4</v>
      </c>
      <c r="H7" s="68">
        <f>$B$11+($B$11*'vstupni data'!G6)</f>
        <v>66.900000000000006</v>
      </c>
      <c r="I7" s="69">
        <f t="shared" si="0"/>
        <v>267.60000000000002</v>
      </c>
      <c r="J7" s="69">
        <f>$B$4*'vstupni data'!$B$3</f>
        <v>129.60000000000002</v>
      </c>
      <c r="K7" s="69">
        <f>'vstupni data'!$B$5</f>
        <v>20</v>
      </c>
      <c r="L7" s="69">
        <f>G7*'vstupni data'!$B$6</f>
        <v>28</v>
      </c>
      <c r="M7" s="69">
        <f t="shared" si="1"/>
        <v>90</v>
      </c>
      <c r="N7" s="69">
        <f>M7*(1-'vstupni data'!$B$20)</f>
        <v>85.5</v>
      </c>
    </row>
    <row r="8" spans="1:14" x14ac:dyDescent="0.3">
      <c r="A8" s="62"/>
      <c r="B8" s="71"/>
      <c r="D8" s="65" t="s">
        <v>9</v>
      </c>
      <c r="E8" s="65">
        <v>30</v>
      </c>
      <c r="F8" s="66">
        <f>VLOOKUP(D8,'vstupni data'!$I$4:$L$15,$F$3+1,0)</f>
        <v>0.2</v>
      </c>
      <c r="G8" s="67">
        <f t="shared" si="2"/>
        <v>6</v>
      </c>
      <c r="H8" s="68">
        <f>$B$11+($B$11*'vstupni data'!G7)</f>
        <v>78.050000000000011</v>
      </c>
      <c r="I8" s="69">
        <f t="shared" si="0"/>
        <v>468.30000000000007</v>
      </c>
      <c r="J8" s="69">
        <f>$B$4*'vstupni data'!$B$3</f>
        <v>129.60000000000002</v>
      </c>
      <c r="K8" s="69">
        <f>'vstupni data'!$B$5</f>
        <v>20</v>
      </c>
      <c r="L8" s="69">
        <f>G8*'vstupni data'!$B$6</f>
        <v>42</v>
      </c>
      <c r="M8" s="69">
        <f t="shared" si="1"/>
        <v>276.70000000000005</v>
      </c>
      <c r="N8" s="69">
        <f>M8*(1-'vstupni data'!$B$20)</f>
        <v>262.86500000000001</v>
      </c>
    </row>
    <row r="9" spans="1:14" x14ac:dyDescent="0.3">
      <c r="A9" s="62" t="s">
        <v>28</v>
      </c>
      <c r="B9" s="72">
        <f>B7/B4</f>
        <v>3884.9999999999995</v>
      </c>
      <c r="D9" s="65" t="s">
        <v>10</v>
      </c>
      <c r="E9" s="65">
        <v>31</v>
      </c>
      <c r="F9" s="66">
        <f>VLOOKUP(D9,'vstupni data'!$I$4:$L$15,$F$3+1,0)</f>
        <v>0.7</v>
      </c>
      <c r="G9" s="67">
        <f t="shared" si="2"/>
        <v>21</v>
      </c>
      <c r="H9" s="68">
        <f>$B$11+($B$11*'vstupni data'!G8)</f>
        <v>100.35</v>
      </c>
      <c r="I9" s="69">
        <f>G9*H9</f>
        <v>2107.35</v>
      </c>
      <c r="J9" s="69">
        <f>$B$4*'vstupni data'!$B$3</f>
        <v>129.60000000000002</v>
      </c>
      <c r="K9" s="69">
        <f>'vstupni data'!$B$5</f>
        <v>20</v>
      </c>
      <c r="L9" s="69">
        <f>G9*'vstupni data'!$B$6</f>
        <v>147</v>
      </c>
      <c r="M9" s="69">
        <f t="shared" si="1"/>
        <v>1810.75</v>
      </c>
      <c r="N9" s="69">
        <f>M9*(1-'vstupni data'!$B$20)</f>
        <v>1720.2124999999999</v>
      </c>
    </row>
    <row r="10" spans="1:14" x14ac:dyDescent="0.3">
      <c r="A10" s="62"/>
      <c r="B10" s="73"/>
      <c r="C10" s="74"/>
      <c r="D10" s="65" t="s">
        <v>11</v>
      </c>
      <c r="E10" s="65">
        <v>30</v>
      </c>
      <c r="F10" s="66">
        <f>VLOOKUP(D10,'vstupni data'!$I$4:$L$15,$F$3+1,0)</f>
        <v>0.92</v>
      </c>
      <c r="G10" s="67">
        <f t="shared" si="2"/>
        <v>27</v>
      </c>
      <c r="H10" s="68">
        <f>$B$11+($B$11*'vstupni data'!G9)</f>
        <v>144.94999999999999</v>
      </c>
      <c r="I10" s="69">
        <f t="shared" ref="I10:I16" si="3">G10*H10</f>
        <v>3913.6499999999996</v>
      </c>
      <c r="J10" s="69">
        <f>$B$4*'vstupni data'!$B$3</f>
        <v>129.60000000000002</v>
      </c>
      <c r="K10" s="69">
        <f>'vstupni data'!$B$5</f>
        <v>20</v>
      </c>
      <c r="L10" s="69">
        <f>G10*'vstupni data'!$B$6</f>
        <v>189</v>
      </c>
      <c r="M10" s="69">
        <f t="shared" si="1"/>
        <v>3575.0499999999997</v>
      </c>
      <c r="N10" s="69">
        <f>M10*(1-'vstupni data'!$B$20)</f>
        <v>3396.2974999999997</v>
      </c>
    </row>
    <row r="11" spans="1:14" x14ac:dyDescent="0.3">
      <c r="A11" s="62" t="s">
        <v>51</v>
      </c>
      <c r="B11" s="72">
        <f>VLOOKUP(A$3,apartmany!$A$3:$K$329,11,0)</f>
        <v>111.5</v>
      </c>
      <c r="D11" s="65" t="s">
        <v>12</v>
      </c>
      <c r="E11" s="65">
        <v>31</v>
      </c>
      <c r="F11" s="66">
        <f>VLOOKUP(D11,'vstupni data'!$I$4:$L$15,$F$3+1,0)</f>
        <v>0.95</v>
      </c>
      <c r="G11" s="67">
        <f t="shared" si="2"/>
        <v>29</v>
      </c>
      <c r="H11" s="68">
        <f>$B$11+($B$11*'vstupni data'!G10)</f>
        <v>144.94999999999999</v>
      </c>
      <c r="I11" s="69">
        <f t="shared" si="3"/>
        <v>4203.5499999999993</v>
      </c>
      <c r="J11" s="69">
        <f>$B$4*'vstupni data'!$B$3</f>
        <v>129.60000000000002</v>
      </c>
      <c r="K11" s="69">
        <f>'vstupni data'!$B$5</f>
        <v>20</v>
      </c>
      <c r="L11" s="69">
        <f>G11*'vstupni data'!$B$6</f>
        <v>203</v>
      </c>
      <c r="M11" s="69">
        <f t="shared" si="1"/>
        <v>3850.9499999999994</v>
      </c>
      <c r="N11" s="69">
        <f>M11*(1-'vstupni data'!$B$20)</f>
        <v>3658.4024999999992</v>
      </c>
    </row>
    <row r="12" spans="1:14" x14ac:dyDescent="0.3">
      <c r="D12" s="65" t="s">
        <v>13</v>
      </c>
      <c r="E12" s="65">
        <v>31</v>
      </c>
      <c r="F12" s="66">
        <f>VLOOKUP(D12,'vstupni data'!$I$4:$L$15,$F$3+1,0)</f>
        <v>0.98</v>
      </c>
      <c r="G12" s="67">
        <f t="shared" si="2"/>
        <v>30</v>
      </c>
      <c r="H12" s="68">
        <f>$B$11+($B$11*'vstupni data'!G11)</f>
        <v>144.94999999999999</v>
      </c>
      <c r="I12" s="69">
        <f t="shared" si="3"/>
        <v>4348.5</v>
      </c>
      <c r="J12" s="69">
        <f>$B$4*'vstupni data'!$B$3</f>
        <v>129.60000000000002</v>
      </c>
      <c r="K12" s="69">
        <f>'vstupni data'!$B$5</f>
        <v>20</v>
      </c>
      <c r="L12" s="69">
        <f>G12*'vstupni data'!$B$6</f>
        <v>210</v>
      </c>
      <c r="M12" s="69">
        <f t="shared" si="1"/>
        <v>3988.8999999999996</v>
      </c>
      <c r="N12" s="69">
        <f>M12*(1-'vstupni data'!$B$20)</f>
        <v>3789.4549999999995</v>
      </c>
    </row>
    <row r="13" spans="1:14" x14ac:dyDescent="0.3">
      <c r="D13" s="65" t="s">
        <v>14</v>
      </c>
      <c r="E13" s="65">
        <v>30</v>
      </c>
      <c r="F13" s="66">
        <f>VLOOKUP(D13,'vstupni data'!$I$4:$L$15,$F$3+1,0)</f>
        <v>0.8</v>
      </c>
      <c r="G13" s="67">
        <f t="shared" si="2"/>
        <v>24</v>
      </c>
      <c r="H13" s="68">
        <f>$B$11+($B$11*'vstupni data'!G12)</f>
        <v>111.5</v>
      </c>
      <c r="I13" s="69">
        <f t="shared" si="3"/>
        <v>2676</v>
      </c>
      <c r="J13" s="69">
        <f>$B$4*'vstupni data'!$B$3</f>
        <v>129.60000000000002</v>
      </c>
      <c r="K13" s="69">
        <f>'vstupni data'!$B$5</f>
        <v>20</v>
      </c>
      <c r="L13" s="69">
        <f>G13*'vstupni data'!$B$6</f>
        <v>168</v>
      </c>
      <c r="M13" s="69">
        <f t="shared" si="1"/>
        <v>2358.4</v>
      </c>
      <c r="N13" s="69">
        <f>M13*(1-'vstupni data'!$B$20)</f>
        <v>2240.48</v>
      </c>
    </row>
    <row r="14" spans="1:14" x14ac:dyDescent="0.3">
      <c r="D14" s="65" t="s">
        <v>15</v>
      </c>
      <c r="E14" s="65">
        <v>31</v>
      </c>
      <c r="F14" s="66">
        <f>VLOOKUP(D14,'vstupni data'!$I$4:$L$15,$F$3+1,0)</f>
        <v>0.15</v>
      </c>
      <c r="G14" s="67">
        <f t="shared" si="2"/>
        <v>4</v>
      </c>
      <c r="H14" s="68">
        <f>$B$11+($B$11*'vstupni data'!G13)</f>
        <v>61.324999999999996</v>
      </c>
      <c r="I14" s="69">
        <f t="shared" si="3"/>
        <v>245.29999999999998</v>
      </c>
      <c r="J14" s="69">
        <f>$B$4*'vstupni data'!$B$3</f>
        <v>129.60000000000002</v>
      </c>
      <c r="K14" s="69">
        <f>'vstupni data'!$B$5</f>
        <v>20</v>
      </c>
      <c r="L14" s="69">
        <f>G14*'vstupni data'!$B$6</f>
        <v>28</v>
      </c>
      <c r="M14" s="69">
        <f t="shared" si="1"/>
        <v>67.69999999999996</v>
      </c>
      <c r="N14" s="69">
        <f>M14*(1-'vstupni data'!$B$20)</f>
        <v>64.314999999999955</v>
      </c>
    </row>
    <row r="15" spans="1:14" x14ac:dyDescent="0.3">
      <c r="D15" s="65" t="s">
        <v>16</v>
      </c>
      <c r="E15" s="65">
        <v>30</v>
      </c>
      <c r="F15" s="66">
        <f>VLOOKUP(D15,'vstupni data'!$I$4:$L$15,$F$3+1,0)</f>
        <v>0.1</v>
      </c>
      <c r="G15" s="67">
        <f t="shared" si="2"/>
        <v>3</v>
      </c>
      <c r="H15" s="68">
        <f>$B$11+($B$11*'vstupni data'!G14)</f>
        <v>55.75</v>
      </c>
      <c r="I15" s="69">
        <f t="shared" si="3"/>
        <v>167.25</v>
      </c>
      <c r="J15" s="69">
        <f>$B$4*'vstupni data'!$B$3</f>
        <v>129.60000000000002</v>
      </c>
      <c r="K15" s="69">
        <f>'vstupni data'!$B$5</f>
        <v>20</v>
      </c>
      <c r="L15" s="69">
        <f>G15*'vstupni data'!$B$6</f>
        <v>21</v>
      </c>
      <c r="M15" s="69">
        <f t="shared" si="1"/>
        <v>-3.3500000000000227</v>
      </c>
      <c r="N15" s="69">
        <f>M15*(1-'vstupni data'!$B$20)</f>
        <v>-3.1825000000000214</v>
      </c>
    </row>
    <row r="16" spans="1:14" x14ac:dyDescent="0.3">
      <c r="D16" s="65" t="s">
        <v>17</v>
      </c>
      <c r="E16" s="65">
        <v>31</v>
      </c>
      <c r="F16" s="66">
        <f>VLOOKUP(D16,'vstupni data'!$I$4:$L$15,$F$3+1,0)</f>
        <v>0.25</v>
      </c>
      <c r="G16" s="67">
        <f t="shared" si="2"/>
        <v>7</v>
      </c>
      <c r="H16" s="68">
        <f>$B$11+($B$11*'vstupni data'!G15)</f>
        <v>55.75</v>
      </c>
      <c r="I16" s="69">
        <f t="shared" si="3"/>
        <v>390.25</v>
      </c>
      <c r="J16" s="69">
        <f>$B$4*'vstupni data'!$B$3</f>
        <v>129.60000000000002</v>
      </c>
      <c r="K16" s="69">
        <f>'vstupni data'!$B$5</f>
        <v>20</v>
      </c>
      <c r="L16" s="69">
        <f>G16*'vstupni data'!$B$6</f>
        <v>49</v>
      </c>
      <c r="M16" s="69">
        <f t="shared" si="1"/>
        <v>191.64999999999998</v>
      </c>
      <c r="N16" s="69">
        <f>M16*(1-'vstupni data'!$B$20)</f>
        <v>182.06749999999997</v>
      </c>
    </row>
    <row r="17" spans="2:14" s="75" customFormat="1" ht="33" customHeight="1" x14ac:dyDescent="0.3">
      <c r="B17" s="60"/>
      <c r="D17" s="76"/>
      <c r="E17" s="76"/>
      <c r="F17" s="77">
        <f>(F5+F6+F7+F8+F9+F10+F11+F12+F13+F14+F15+F16)/12</f>
        <v>0.44999999999999996</v>
      </c>
      <c r="G17" s="78">
        <f>SUM(G5:G16)</f>
        <v>160</v>
      </c>
      <c r="H17" s="79"/>
      <c r="I17" s="80">
        <f>SUM(I5:I16)</f>
        <v>19066.499999999996</v>
      </c>
      <c r="J17" s="80">
        <f t="shared" ref="J17:M17" si="4">SUM(J5:J16)</f>
        <v>1555.1999999999998</v>
      </c>
      <c r="K17" s="80">
        <f t="shared" si="4"/>
        <v>240</v>
      </c>
      <c r="L17" s="80">
        <f t="shared" si="4"/>
        <v>1120</v>
      </c>
      <c r="M17" s="80">
        <f t="shared" si="4"/>
        <v>16151.299999999997</v>
      </c>
      <c r="N17" s="80">
        <f>SUM(N5:N16)</f>
        <v>15343.734999999997</v>
      </c>
    </row>
    <row r="18" spans="2:14" x14ac:dyDescent="0.3">
      <c r="G18" s="81"/>
      <c r="M18" s="82" t="s">
        <v>54</v>
      </c>
      <c r="N18" s="83">
        <f>N17/N19</f>
        <v>9.1423179131512447E-2</v>
      </c>
    </row>
    <row r="19" spans="2:14" x14ac:dyDescent="0.3">
      <c r="M19" s="82" t="s">
        <v>55</v>
      </c>
      <c r="N19" s="37">
        <f>$B$7</f>
        <v>167832</v>
      </c>
    </row>
    <row r="20" spans="2:14" x14ac:dyDescent="0.3">
      <c r="M20" s="82" t="s">
        <v>56</v>
      </c>
      <c r="N20" s="84">
        <f>N19/N17</f>
        <v>10.938145112646955</v>
      </c>
    </row>
    <row r="22" spans="2:14" ht="19.8" x14ac:dyDescent="0.3">
      <c r="D22" s="61" t="s">
        <v>46</v>
      </c>
      <c r="E22" s="54"/>
      <c r="F22" s="54"/>
      <c r="G22" s="54"/>
      <c r="H22" s="55"/>
      <c r="I22" s="54"/>
      <c r="J22" s="54"/>
      <c r="K22" s="54"/>
      <c r="L22" s="54"/>
      <c r="M22" s="54"/>
      <c r="N22" s="54"/>
    </row>
    <row r="23" spans="2:14" x14ac:dyDescent="0.3">
      <c r="D23" s="64" t="s">
        <v>1</v>
      </c>
      <c r="E23" s="64" t="s">
        <v>39</v>
      </c>
      <c r="F23" s="64" t="s">
        <v>2</v>
      </c>
      <c r="G23" s="64" t="s">
        <v>40</v>
      </c>
      <c r="H23" s="64" t="s">
        <v>41</v>
      </c>
      <c r="I23" s="64" t="s">
        <v>3</v>
      </c>
      <c r="J23" s="64" t="s">
        <v>0</v>
      </c>
      <c r="K23" s="64" t="s">
        <v>4</v>
      </c>
      <c r="L23" s="64" t="s">
        <v>5</v>
      </c>
      <c r="M23" s="64" t="s">
        <v>43</v>
      </c>
      <c r="N23" s="64" t="s">
        <v>44</v>
      </c>
    </row>
    <row r="24" spans="2:14" x14ac:dyDescent="0.3">
      <c r="D24" s="65" t="s">
        <v>6</v>
      </c>
      <c r="E24" s="65">
        <f>E5</f>
        <v>31</v>
      </c>
      <c r="F24" s="66">
        <f>F5</f>
        <v>0.1</v>
      </c>
      <c r="G24" s="67">
        <f>FLOOR(E24*F24,1)</f>
        <v>3</v>
      </c>
      <c r="H24" s="85">
        <f>H5*'vstupni data'!$B$21</f>
        <v>1215.3500000000001</v>
      </c>
      <c r="I24" s="86">
        <f t="shared" ref="I24:I27" si="5">G24*H24</f>
        <v>3646.05</v>
      </c>
      <c r="J24" s="86">
        <f>J5*'vstupni data'!$B$21</f>
        <v>2825.2800000000007</v>
      </c>
      <c r="K24" s="86">
        <f>K5*'vstupni data'!$B$21</f>
        <v>436</v>
      </c>
      <c r="L24" s="86">
        <f>L5*'vstupni data'!$B$21</f>
        <v>457.8</v>
      </c>
      <c r="M24" s="86">
        <f t="shared" ref="M24:M35" si="6">I24-J24-K24-L24</f>
        <v>-73.030000000000484</v>
      </c>
      <c r="N24" s="86">
        <f>M24*(1-'vstupni data'!$B$20)</f>
        <v>-69.378500000000457</v>
      </c>
    </row>
    <row r="25" spans="2:14" x14ac:dyDescent="0.3">
      <c r="D25" s="65" t="s">
        <v>7</v>
      </c>
      <c r="E25" s="65">
        <f t="shared" ref="E25:F35" si="7">E6</f>
        <v>28</v>
      </c>
      <c r="F25" s="66">
        <f t="shared" si="7"/>
        <v>0.1</v>
      </c>
      <c r="G25" s="67">
        <f t="shared" ref="G25:G35" si="8">FLOOR(E25*F25,1)</f>
        <v>2</v>
      </c>
      <c r="H25" s="85">
        <f>H6*'vstupni data'!$B$21</f>
        <v>1215.3500000000001</v>
      </c>
      <c r="I25" s="86">
        <f t="shared" si="5"/>
        <v>2430.7000000000003</v>
      </c>
      <c r="J25" s="86">
        <f>J6*'vstupni data'!$B$21</f>
        <v>2825.2800000000007</v>
      </c>
      <c r="K25" s="86">
        <f>K6*'vstupni data'!$B$21</f>
        <v>436</v>
      </c>
      <c r="L25" s="86">
        <f>L6*'vstupni data'!$B$21</f>
        <v>305.2</v>
      </c>
      <c r="M25" s="86">
        <f t="shared" si="6"/>
        <v>-1135.7800000000004</v>
      </c>
      <c r="N25" s="86">
        <f>M25*(1-'vstupni data'!$B$20)</f>
        <v>-1078.9910000000004</v>
      </c>
    </row>
    <row r="26" spans="2:14" x14ac:dyDescent="0.3">
      <c r="D26" s="65" t="s">
        <v>8</v>
      </c>
      <c r="E26" s="65">
        <f t="shared" si="7"/>
        <v>31</v>
      </c>
      <c r="F26" s="66">
        <f t="shared" si="7"/>
        <v>0.15</v>
      </c>
      <c r="G26" s="67">
        <f t="shared" si="8"/>
        <v>4</v>
      </c>
      <c r="H26" s="85">
        <f>H7*'vstupni data'!$B$21</f>
        <v>1458.42</v>
      </c>
      <c r="I26" s="86">
        <f t="shared" si="5"/>
        <v>5833.68</v>
      </c>
      <c r="J26" s="86">
        <f>J7*'vstupni data'!$B$21</f>
        <v>2825.2800000000007</v>
      </c>
      <c r="K26" s="86">
        <f>K7*'vstupni data'!$B$21</f>
        <v>436</v>
      </c>
      <c r="L26" s="86">
        <f>L7*'vstupni data'!$B$21</f>
        <v>610.4</v>
      </c>
      <c r="M26" s="86">
        <f t="shared" si="6"/>
        <v>1961.9999999999995</v>
      </c>
      <c r="N26" s="86">
        <f>M26*(1-'vstupni data'!$B$20)</f>
        <v>1863.8999999999994</v>
      </c>
    </row>
    <row r="27" spans="2:14" x14ac:dyDescent="0.3">
      <c r="D27" s="65" t="s">
        <v>9</v>
      </c>
      <c r="E27" s="65">
        <f t="shared" si="7"/>
        <v>30</v>
      </c>
      <c r="F27" s="66">
        <f t="shared" si="7"/>
        <v>0.2</v>
      </c>
      <c r="G27" s="67">
        <f t="shared" si="8"/>
        <v>6</v>
      </c>
      <c r="H27" s="85">
        <f>H8*'vstupni data'!$B$21</f>
        <v>1701.4900000000002</v>
      </c>
      <c r="I27" s="86">
        <f t="shared" si="5"/>
        <v>10208.940000000002</v>
      </c>
      <c r="J27" s="86">
        <f>J8*'vstupni data'!$B$21</f>
        <v>2825.2800000000007</v>
      </c>
      <c r="K27" s="86">
        <f>K8*'vstupni data'!$B$21</f>
        <v>436</v>
      </c>
      <c r="L27" s="86">
        <f>L8*'vstupni data'!$B$21</f>
        <v>915.6</v>
      </c>
      <c r="M27" s="86">
        <f t="shared" si="6"/>
        <v>6032.0600000000013</v>
      </c>
      <c r="N27" s="86">
        <f>M27*(1-'vstupni data'!$B$20)</f>
        <v>5730.4570000000012</v>
      </c>
    </row>
    <row r="28" spans="2:14" x14ac:dyDescent="0.3">
      <c r="D28" s="65" t="s">
        <v>10</v>
      </c>
      <c r="E28" s="65">
        <f t="shared" si="7"/>
        <v>31</v>
      </c>
      <c r="F28" s="66">
        <f t="shared" si="7"/>
        <v>0.7</v>
      </c>
      <c r="G28" s="67">
        <f t="shared" si="8"/>
        <v>21</v>
      </c>
      <c r="H28" s="85">
        <f>H9*'vstupni data'!$B$21</f>
        <v>2187.63</v>
      </c>
      <c r="I28" s="86">
        <f>G28*H28</f>
        <v>45940.23</v>
      </c>
      <c r="J28" s="86">
        <f>J9*'vstupni data'!$B$21</f>
        <v>2825.2800000000007</v>
      </c>
      <c r="K28" s="86">
        <f>K9*'vstupni data'!$B$21</f>
        <v>436</v>
      </c>
      <c r="L28" s="86">
        <f>L9*'vstupni data'!$B$21</f>
        <v>3204.6</v>
      </c>
      <c r="M28" s="86">
        <f t="shared" si="6"/>
        <v>39474.350000000006</v>
      </c>
      <c r="N28" s="86">
        <f>M28*(1-'vstupni data'!$B$20)</f>
        <v>37500.632500000007</v>
      </c>
    </row>
    <row r="29" spans="2:14" x14ac:dyDescent="0.3">
      <c r="D29" s="65" t="s">
        <v>11</v>
      </c>
      <c r="E29" s="65">
        <f t="shared" si="7"/>
        <v>30</v>
      </c>
      <c r="F29" s="66">
        <f t="shared" si="7"/>
        <v>0.92</v>
      </c>
      <c r="G29" s="67">
        <f t="shared" si="8"/>
        <v>27</v>
      </c>
      <c r="H29" s="85">
        <f>H10*'vstupni data'!$B$21</f>
        <v>3159.91</v>
      </c>
      <c r="I29" s="86">
        <f t="shared" ref="I29:I35" si="9">G29*H29</f>
        <v>85317.569999999992</v>
      </c>
      <c r="J29" s="86">
        <f>J10*'vstupni data'!$B$21</f>
        <v>2825.2800000000007</v>
      </c>
      <c r="K29" s="86">
        <f>K10*'vstupni data'!$B$21</f>
        <v>436</v>
      </c>
      <c r="L29" s="86">
        <f>L10*'vstupni data'!$B$21</f>
        <v>4120.2</v>
      </c>
      <c r="M29" s="86">
        <f t="shared" si="6"/>
        <v>77936.09</v>
      </c>
      <c r="N29" s="86">
        <f>M29*(1-'vstupni data'!$B$20)</f>
        <v>74039.285499999998</v>
      </c>
    </row>
    <row r="30" spans="2:14" x14ac:dyDescent="0.3">
      <c r="D30" s="65" t="s">
        <v>12</v>
      </c>
      <c r="E30" s="65">
        <f t="shared" si="7"/>
        <v>31</v>
      </c>
      <c r="F30" s="66">
        <f t="shared" si="7"/>
        <v>0.95</v>
      </c>
      <c r="G30" s="67">
        <f t="shared" si="8"/>
        <v>29</v>
      </c>
      <c r="H30" s="85">
        <f>H11*'vstupni data'!$B$21</f>
        <v>3159.91</v>
      </c>
      <c r="I30" s="86">
        <f t="shared" si="9"/>
        <v>91637.39</v>
      </c>
      <c r="J30" s="86">
        <f>J11*'vstupni data'!$B$21</f>
        <v>2825.2800000000007</v>
      </c>
      <c r="K30" s="86">
        <f>K11*'vstupni data'!$B$21</f>
        <v>436</v>
      </c>
      <c r="L30" s="86">
        <f>L11*'vstupni data'!$B$21</f>
        <v>4425.4000000000005</v>
      </c>
      <c r="M30" s="86">
        <f t="shared" si="6"/>
        <v>83950.71</v>
      </c>
      <c r="N30" s="86">
        <f>M30*(1-'vstupni data'!$B$20)</f>
        <v>79753.174500000008</v>
      </c>
    </row>
    <row r="31" spans="2:14" x14ac:dyDescent="0.3">
      <c r="D31" s="65" t="s">
        <v>13</v>
      </c>
      <c r="E31" s="65">
        <f t="shared" si="7"/>
        <v>31</v>
      </c>
      <c r="F31" s="66">
        <f t="shared" si="7"/>
        <v>0.98</v>
      </c>
      <c r="G31" s="67">
        <f t="shared" si="8"/>
        <v>30</v>
      </c>
      <c r="H31" s="85">
        <f>H12*'vstupni data'!$B$21</f>
        <v>3159.91</v>
      </c>
      <c r="I31" s="86">
        <f t="shared" si="9"/>
        <v>94797.299999999988</v>
      </c>
      <c r="J31" s="86">
        <f>J12*'vstupni data'!$B$21</f>
        <v>2825.2800000000007</v>
      </c>
      <c r="K31" s="86">
        <f>K12*'vstupni data'!$B$21</f>
        <v>436</v>
      </c>
      <c r="L31" s="86">
        <f>L12*'vstupni data'!$B$21</f>
        <v>4578</v>
      </c>
      <c r="M31" s="86">
        <f t="shared" si="6"/>
        <v>86958.01999999999</v>
      </c>
      <c r="N31" s="86">
        <f>M31*(1-'vstupni data'!$B$20)</f>
        <v>82610.118999999992</v>
      </c>
    </row>
    <row r="32" spans="2:14" x14ac:dyDescent="0.3">
      <c r="D32" s="65" t="s">
        <v>14</v>
      </c>
      <c r="E32" s="65">
        <f t="shared" si="7"/>
        <v>30</v>
      </c>
      <c r="F32" s="66">
        <f t="shared" si="7"/>
        <v>0.8</v>
      </c>
      <c r="G32" s="67">
        <f t="shared" si="8"/>
        <v>24</v>
      </c>
      <c r="H32" s="85">
        <f>H13*'vstupni data'!$B$21</f>
        <v>2430.7000000000003</v>
      </c>
      <c r="I32" s="86">
        <f t="shared" si="9"/>
        <v>58336.800000000003</v>
      </c>
      <c r="J32" s="86">
        <f>J13*'vstupni data'!$B$21</f>
        <v>2825.2800000000007</v>
      </c>
      <c r="K32" s="86">
        <f>K13*'vstupni data'!$B$21</f>
        <v>436</v>
      </c>
      <c r="L32" s="86">
        <f>L13*'vstupni data'!$B$21</f>
        <v>3662.4</v>
      </c>
      <c r="M32" s="86">
        <f t="shared" si="6"/>
        <v>51413.120000000003</v>
      </c>
      <c r="N32" s="86">
        <f>M32*(1-'vstupni data'!$B$20)</f>
        <v>48842.464</v>
      </c>
    </row>
    <row r="33" spans="4:14" x14ac:dyDescent="0.3">
      <c r="D33" s="65" t="s">
        <v>15</v>
      </c>
      <c r="E33" s="65">
        <f t="shared" si="7"/>
        <v>31</v>
      </c>
      <c r="F33" s="66">
        <f t="shared" si="7"/>
        <v>0.15</v>
      </c>
      <c r="G33" s="67">
        <f t="shared" si="8"/>
        <v>4</v>
      </c>
      <c r="H33" s="85">
        <f>H14*'vstupni data'!$B$21</f>
        <v>1336.885</v>
      </c>
      <c r="I33" s="86">
        <f t="shared" si="9"/>
        <v>5347.54</v>
      </c>
      <c r="J33" s="86">
        <f>J14*'vstupni data'!$B$21</f>
        <v>2825.2800000000007</v>
      </c>
      <c r="K33" s="86">
        <f>K14*'vstupni data'!$B$21</f>
        <v>436</v>
      </c>
      <c r="L33" s="86">
        <f>L14*'vstupni data'!$B$21</f>
        <v>610.4</v>
      </c>
      <c r="M33" s="86">
        <f t="shared" si="6"/>
        <v>1475.8599999999992</v>
      </c>
      <c r="N33" s="86">
        <f>M33*(1-'vstupni data'!$B$20)</f>
        <v>1402.0669999999991</v>
      </c>
    </row>
    <row r="34" spans="4:14" x14ac:dyDescent="0.3">
      <c r="D34" s="65" t="s">
        <v>16</v>
      </c>
      <c r="E34" s="65">
        <f t="shared" si="7"/>
        <v>30</v>
      </c>
      <c r="F34" s="66">
        <f t="shared" si="7"/>
        <v>0.1</v>
      </c>
      <c r="G34" s="67">
        <f t="shared" si="8"/>
        <v>3</v>
      </c>
      <c r="H34" s="85">
        <f>H15*'vstupni data'!$B$21</f>
        <v>1215.3500000000001</v>
      </c>
      <c r="I34" s="86">
        <f t="shared" si="9"/>
        <v>3646.05</v>
      </c>
      <c r="J34" s="86">
        <f>J15*'vstupni data'!$B$21</f>
        <v>2825.2800000000007</v>
      </c>
      <c r="K34" s="86">
        <f>K15*'vstupni data'!$B$21</f>
        <v>436</v>
      </c>
      <c r="L34" s="86">
        <f>L15*'vstupni data'!$B$21</f>
        <v>457.8</v>
      </c>
      <c r="M34" s="86">
        <f t="shared" si="6"/>
        <v>-73.030000000000484</v>
      </c>
      <c r="N34" s="86">
        <f>M34*(1-'vstupni data'!$B$20)</f>
        <v>-69.378500000000457</v>
      </c>
    </row>
    <row r="35" spans="4:14" x14ac:dyDescent="0.3">
      <c r="D35" s="65" t="s">
        <v>17</v>
      </c>
      <c r="E35" s="65">
        <f t="shared" si="7"/>
        <v>31</v>
      </c>
      <c r="F35" s="66">
        <f t="shared" si="7"/>
        <v>0.25</v>
      </c>
      <c r="G35" s="67">
        <f t="shared" si="8"/>
        <v>7</v>
      </c>
      <c r="H35" s="85">
        <f>H16*'vstupni data'!$B$21</f>
        <v>1215.3500000000001</v>
      </c>
      <c r="I35" s="86">
        <f t="shared" si="9"/>
        <v>8507.4500000000007</v>
      </c>
      <c r="J35" s="86">
        <f>J16*'vstupni data'!$B$21</f>
        <v>2825.2800000000007</v>
      </c>
      <c r="K35" s="86">
        <f>K16*'vstupni data'!$B$21</f>
        <v>436</v>
      </c>
      <c r="L35" s="86">
        <f>L16*'vstupni data'!$B$21</f>
        <v>1068.2</v>
      </c>
      <c r="M35" s="86">
        <f t="shared" si="6"/>
        <v>4177.97</v>
      </c>
      <c r="N35" s="86">
        <f>M35*(1-'vstupni data'!$B$20)</f>
        <v>3969.0715</v>
      </c>
    </row>
    <row r="36" spans="4:14" x14ac:dyDescent="0.3">
      <c r="D36" s="76"/>
      <c r="E36" s="76"/>
      <c r="F36" s="77">
        <f>(F24+F25+F26+F27+F28+F29+F30+F31+F32+F33+F34+F35)/12</f>
        <v>0.44999999999999996</v>
      </c>
      <c r="G36" s="78">
        <f>SUM(G24:G35)</f>
        <v>160</v>
      </c>
      <c r="H36" s="87"/>
      <c r="I36" s="88">
        <f>SUM(I24:I35)</f>
        <v>415649.69999999995</v>
      </c>
      <c r="J36" s="88">
        <f t="shared" ref="J36" si="10">SUM(J24:J35)</f>
        <v>33903.360000000001</v>
      </c>
      <c r="K36" s="88">
        <f t="shared" ref="K36" si="11">SUM(K24:K35)</f>
        <v>5232</v>
      </c>
      <c r="L36" s="88">
        <f t="shared" ref="L36" si="12">SUM(L24:L35)</f>
        <v>24416.000000000004</v>
      </c>
      <c r="M36" s="88">
        <f t="shared" ref="M36" si="13">SUM(M24:M35)</f>
        <v>352098.33999999997</v>
      </c>
      <c r="N36" s="88">
        <f>SUM(N24:N35)</f>
        <v>334493.42300000001</v>
      </c>
    </row>
    <row r="37" spans="4:14" x14ac:dyDescent="0.3">
      <c r="G37" s="81"/>
      <c r="M37" s="82" t="s">
        <v>54</v>
      </c>
      <c r="N37" s="83">
        <f>N36/N38</f>
        <v>9.1423179131512461E-2</v>
      </c>
    </row>
    <row r="38" spans="4:14" x14ac:dyDescent="0.3">
      <c r="M38" s="82" t="s">
        <v>55</v>
      </c>
      <c r="N38" s="89">
        <f>$B$7*'vstupni data'!$B$21</f>
        <v>3658737.6</v>
      </c>
    </row>
    <row r="39" spans="4:14" x14ac:dyDescent="0.3">
      <c r="M39" s="82" t="s">
        <v>56</v>
      </c>
      <c r="N39" s="84">
        <f>N38/N36</f>
        <v>10.938145112646954</v>
      </c>
    </row>
  </sheetData>
  <sheetProtection algorithmName="SHA-512" hashValue="XBeBVmt44qUpAU9gU/MMmTN3QLrm/FP+TbLvzRPvv7QrQK65SfBjMEQ27vzhedQKDVBBzKhj2WLAsgQhXyi2ig==" saltValue="F6oF1186QgWdpMam2GCvgg==" spinCount="100000" sheet="1" objects="1" scenarios="1"/>
  <conditionalFormatting sqref="B8">
    <cfRule type="cellIs" dxfId="1" priority="1" operator="equal">
      <formula>"K dispozici"</formula>
    </cfRule>
    <cfRule type="cellIs" dxfId="0" priority="2" operator="equal">
      <formula>"Prodáno"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579120</xdr:colOff>
                    <xdr:row>2</xdr:row>
                    <xdr:rowOff>45720</xdr:rowOff>
                  </from>
                  <to>
                    <xdr:col>1</xdr:col>
                    <xdr:colOff>533400</xdr:colOff>
                    <xdr:row>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5</xdr:col>
                    <xdr:colOff>144780</xdr:colOff>
                    <xdr:row>2</xdr:row>
                    <xdr:rowOff>99060</xdr:rowOff>
                  </from>
                  <to>
                    <xdr:col>6</xdr:col>
                    <xdr:colOff>1135380</xdr:colOff>
                    <xdr:row>2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apartmany</vt:lpstr>
      <vt:lpstr>vstupni data</vt:lpstr>
      <vt:lpstr>kalkulace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Zapletal</dc:creator>
  <cp:lastModifiedBy>tomas</cp:lastModifiedBy>
  <dcterms:created xsi:type="dcterms:W3CDTF">2020-11-23T14:50:22Z</dcterms:created>
  <dcterms:modified xsi:type="dcterms:W3CDTF">2021-07-31T22:04:06Z</dcterms:modified>
</cp:coreProperties>
</file>